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5.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tables/table1.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tables/table2.xml" ContentType="application/vnd.openxmlformats-officedocument.spreadsheetml.table+xml"/>
  <Override PartName="/xl/drawings/drawing6.xml" ContentType="application/vnd.openxmlformats-officedocument.drawing+xml"/>
  <Override PartName="/xl/tables/table3.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24226"/>
  <mc:AlternateContent xmlns:mc="http://schemas.openxmlformats.org/markup-compatibility/2006">
    <mc:Choice Requires="x15">
      <x15ac:absPath xmlns:x15ac="http://schemas.microsoft.com/office/spreadsheetml/2010/11/ac" url="\\DGSNAS2\home\mgray\Desktop\Temporary\"/>
    </mc:Choice>
  </mc:AlternateContent>
  <xr:revisionPtr revIDLastSave="0" documentId="8_{5ADE8F2E-4CB7-4DA0-8A4B-8A5F80477F85}" xr6:coauthVersionLast="47" xr6:coauthVersionMax="47" xr10:uidLastSave="{00000000-0000-0000-0000-000000000000}"/>
  <bookViews>
    <workbookView xWindow="-108" yWindow="-108" windowWidth="23256" windowHeight="13896" tabRatio="800" xr2:uid="{6490587D-61CD-4A5E-BF55-8CB56A2B2F13}"/>
  </bookViews>
  <sheets>
    <sheet name="Project Data" sheetId="11" r:id="rId1"/>
    <sheet name="Funding" sheetId="10" r:id="rId2"/>
    <sheet name="Budget" sheetId="9" r:id="rId3"/>
    <sheet name="Other Design - Detail" sheetId="26" r:id="rId4"/>
    <sheet name="Work by Owner - Detail" sheetId="27" r:id="rId5"/>
    <sheet name="Misc - Detail" sheetId="28" r:id="rId6"/>
    <sheet name="Furnishings - Detail" sheetId="29" r:id="rId7"/>
    <sheet name="Equipment - Detail" sheetId="30" r:id="rId8"/>
    <sheet name="Summary" sheetId="1" r:id="rId9"/>
    <sheet name="Description - New Const." sheetId="21" r:id="rId10"/>
    <sheet name="Description - Renovation" sheetId="23" r:id="rId11"/>
    <sheet name="Comps" sheetId="31" r:id="rId12"/>
    <sheet name="CompsXX" sheetId="17" state="hidden" r:id="rId13"/>
    <sheet name="Appeal" sheetId="24" r:id="rId14"/>
    <sheet name="HCI" sheetId="16" r:id="rId15"/>
    <sheet name="Instructions" sheetId="4" r:id="rId16"/>
    <sheet name="Cost  Multiplier" sheetId="32" state="hidden" r:id="rId17"/>
    <sheet name="VBCCD Table" sheetId="33" state="hidden" r:id="rId18"/>
    <sheet name="VBCCD BldgTypes" sheetId="34" r:id="rId19"/>
    <sheet name="VLOOKUPS" sheetId="25" state="hidden" r:id="rId20"/>
    <sheet name="Codes" sheetId="3" state="hidden" r:id="rId21"/>
  </sheets>
  <definedNames>
    <definedName name="BldgCategory">Comps!$D$7</definedName>
    <definedName name="CLASSROOM_BUILDINGS">'VBCCD BldgTypes'!$D$4:$D$14</definedName>
    <definedName name="CM_ProjectType">tbl_ProjectTypes_SF_CM[Project Type (ths part) - Quantity Unit]</definedName>
    <definedName name="COURTS">'VBCCD BldgTypes'!$E$4:$E$14</definedName>
    <definedName name="dd_BldgCategory">tbl_VBCCDBldgTypes2024[#Headers]</definedName>
    <definedName name="dd_BldgTypes2">INDEX(tbl_VBCCDBldgTypes2024[#Data],1,dd_col_num):INDEX(tbl_VBCCDBldgTypes2024[#Data],COUNTA(dd_col),dd_col_num)</definedName>
    <definedName name="dd_col">INDEX(tbl_VBCCDBldgTypes2024[#Data],,dd_col_num)</definedName>
    <definedName name="dd_col_num">MATCH(BldgCategory,dd_BldgCategory,0)</definedName>
    <definedName name="DORMITORY">'VBCCD BldgTypes'!$F$4:$F$14</definedName>
    <definedName name="DRY_LABS_Physics_Buildings__Engineering_Buildings">'VBCCD BldgTypes'!$I$4:$I$14</definedName>
    <definedName name="FFE_Excluded_Included">VLOOKUPS!$B$2:$B$16</definedName>
    <definedName name="FifteenMillion">15000000</definedName>
    <definedName name="FiftyK">50000</definedName>
    <definedName name="FIPS">Codes!$A$2:$A$138</definedName>
    <definedName name="FiveHundrThous">500000</definedName>
    <definedName name="FiveK">5000</definedName>
    <definedName name="FiveMillion">5000000</definedName>
    <definedName name="FOOD">'VBCCD BldgTypes'!$G$4:$G$14</definedName>
    <definedName name="FundingChapters">VLOOKUPS!$A$2:$A$16</definedName>
    <definedName name="GYM_PHYS_ED_BUILDINGS">'VBCCD BldgTypes'!$H$4:$H$14</definedName>
    <definedName name="LIBRARIES">'VBCCD BldgTypes'!$L$4:$L$14</definedName>
    <definedName name="MEDICAL">'VBCCD BldgTypes'!$M$4:$M$14</definedName>
    <definedName name="Miscellaneous">'VBCCD BldgTypes'!$V$4:$V$14</definedName>
    <definedName name="MULTIPURPOSE_BUILDINGS">'VBCCD BldgTypes'!$N$4:$N$14</definedName>
    <definedName name="MUSEUMS">'VBCCD BldgTypes'!$O$4:$O$14</definedName>
    <definedName name="OFFICE_BUILDINGS">'VBCCD BldgTypes'!$P$4:$P$14</definedName>
    <definedName name="PARKING">'VBCCD BldgTypes'!$Q$4:$Q$14</definedName>
    <definedName name="PARKING_STRUCTURE">'VBCCD BldgTypes'!$R$4:$R$14</definedName>
    <definedName name="_xlnm.Print_Area" localSheetId="13">Appeal!$B$2:$H$65</definedName>
    <definedName name="_xlnm.Print_Area" localSheetId="2">Budget!$A$1:$U$75</definedName>
    <definedName name="_xlnm.Print_Area" localSheetId="11">Comps!$A$2:$I$51</definedName>
    <definedName name="_xlnm.Print_Area" localSheetId="12">CompsXX!$A$1:$G$63</definedName>
    <definedName name="_xlnm.Print_Area" localSheetId="9">'Description - New Const.'!$A$1:$L$102</definedName>
    <definedName name="_xlnm.Print_Area" localSheetId="10">'Description - Renovation'!$A$1:$L$102</definedName>
    <definedName name="_xlnm.Print_Area" localSheetId="7">'Equipment - Detail'!$A$1:$U$58</definedName>
    <definedName name="_xlnm.Print_Area" localSheetId="1">Funding!$A$1:$AW$48</definedName>
    <definedName name="_xlnm.Print_Area" localSheetId="6">'Furnishings - Detail'!$A$1:$U$58</definedName>
    <definedName name="_xlnm.Print_Area" localSheetId="14">HCI!$GC$2:$GG$27</definedName>
    <definedName name="_xlnm.Print_Area" localSheetId="15">Instructions!$A$1:$K$31</definedName>
    <definedName name="_xlnm.Print_Area" localSheetId="5">'Misc - Detail'!$A$1:$U$58</definedName>
    <definedName name="_xlnm.Print_Area" localSheetId="3">'Other Design - Detail'!$A$1:$U$58</definedName>
    <definedName name="_xlnm.Print_Area" localSheetId="0">'Project Data'!$A$1:$AW$44</definedName>
    <definedName name="_xlnm.Print_Area" localSheetId="8">Summary!$A$1:$AS$84</definedName>
    <definedName name="_xlnm.Print_Area" localSheetId="4">'Work by Owner - Detail'!$A$1:$U$58</definedName>
    <definedName name="_xlnm.Print_Titles" localSheetId="9">'Description - New Const.'!$1:$12</definedName>
    <definedName name="_xlnm.Print_Titles" localSheetId="10">'Description - Renovation'!$1:$12</definedName>
    <definedName name="PROJECT_TYPE">Codes!$B$2:$B$187</definedName>
    <definedName name="RESEARCH_LABS">'VBCCD BldgTypes'!$K$4:$K$14</definedName>
    <definedName name="ROOFING">'VBCCD BldgTypes'!$S$4:$S$14</definedName>
    <definedName name="SF_CMMultiplier">tbl_ProjectTypes_SF_CM[SF_CM Application]</definedName>
    <definedName name="STUDENT_CENTERS">'VBCCD BldgTypes'!$T$4:$T$14</definedName>
    <definedName name="TenMillion">10000000</definedName>
    <definedName name="THEATERS">'VBCCD BldgTypes'!$U$4:$U$14</definedName>
    <definedName name="ThreeMillion">3000000</definedName>
    <definedName name="TwentyK">20000</definedName>
    <definedName name="TwentyMillion">20000000</definedName>
    <definedName name="UNIVERSITY_WELCOME_CENTERS">'VBCCD BldgTypes'!$W$4:$W$14</definedName>
    <definedName name="Version">'Project Data'!$AO$2</definedName>
    <definedName name="WET_LABS_Chemistry_Buildings__Biology_Buildings">'VBCCD BldgTypes'!$J$4:$J$14</definedName>
  </definedNames>
  <calcPr calcId="191029"/>
  <pivotCaches>
    <pivotCache cacheId="0" r:id="rId22"/>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31" l="1"/>
  <c r="H36" i="31" l="1"/>
  <c r="H37" i="31" s="1"/>
  <c r="A2" i="31"/>
  <c r="H24" i="31"/>
  <c r="H23" i="31"/>
  <c r="H19" i="31"/>
  <c r="X15" i="34" l="1"/>
  <c r="W15" i="34"/>
  <c r="W2" i="34" s="1"/>
  <c r="T24" i="33" s="1" a="1"/>
  <c r="T24" i="33" s="1"/>
  <c r="V15" i="34"/>
  <c r="V2" i="34" s="1"/>
  <c r="T17" i="33" s="1" a="1"/>
  <c r="T17" i="33" s="1"/>
  <c r="U15" i="34"/>
  <c r="U2" i="34" s="1"/>
  <c r="T23" i="33" s="1" a="1"/>
  <c r="T23" i="33" s="1"/>
  <c r="T15" i="34"/>
  <c r="T2" i="34" s="1"/>
  <c r="T22" i="33" s="1" a="1"/>
  <c r="T22" i="33" s="1"/>
  <c r="S15" i="34"/>
  <c r="S2" i="34" s="1"/>
  <c r="T21" i="33" s="1" a="1"/>
  <c r="T21" i="33" s="1"/>
  <c r="R15" i="34"/>
  <c r="R2" i="34" s="1"/>
  <c r="T19" i="33" s="1" a="1"/>
  <c r="T19" i="33" s="1"/>
  <c r="Q15" i="34"/>
  <c r="Q2" i="34" s="1"/>
  <c r="T18" i="33" s="1" a="1"/>
  <c r="T18" i="33" s="1"/>
  <c r="P15" i="34"/>
  <c r="P2" i="34" s="1"/>
  <c r="T16" i="33" s="1" a="1"/>
  <c r="T16" i="33" s="1"/>
  <c r="O15" i="34"/>
  <c r="O2" i="34" s="1"/>
  <c r="T15" i="33" s="1" a="1"/>
  <c r="T15" i="33" s="1"/>
  <c r="N15" i="34"/>
  <c r="N2" i="34" s="1"/>
  <c r="T14" i="33" s="1" a="1"/>
  <c r="T14" i="33" s="1"/>
  <c r="M15" i="34"/>
  <c r="M2" i="34" s="1"/>
  <c r="T13" i="33" s="1" a="1"/>
  <c r="T13" i="33" s="1"/>
  <c r="L15" i="34"/>
  <c r="L2" i="34" s="1"/>
  <c r="T12" i="33" s="1" a="1"/>
  <c r="T12" i="33" s="1"/>
  <c r="K15" i="34"/>
  <c r="K2" i="34" s="1"/>
  <c r="T20" i="33" s="1" a="1"/>
  <c r="T20" i="33" s="1"/>
  <c r="J15" i="34"/>
  <c r="J2" i="34" s="1"/>
  <c r="T25" i="33" s="1" a="1"/>
  <c r="T25" i="33" s="1"/>
  <c r="I15" i="34"/>
  <c r="I2" i="34" s="1"/>
  <c r="T9" i="33" s="1" a="1"/>
  <c r="T9" i="33" s="1"/>
  <c r="H15" i="34"/>
  <c r="G15" i="34"/>
  <c r="G2" i="34" s="1"/>
  <c r="T10" i="33" s="1" a="1"/>
  <c r="T10" i="33" s="1"/>
  <c r="F15" i="34"/>
  <c r="F2" i="34" s="1"/>
  <c r="T8" i="33" s="1" a="1"/>
  <c r="T8" i="33" s="1"/>
  <c r="E15" i="34"/>
  <c r="E2" i="34" s="1"/>
  <c r="T7" i="33" s="1" a="1"/>
  <c r="T7" i="33" s="1"/>
  <c r="D15" i="34"/>
  <c r="D2" i="34" s="1"/>
  <c r="T6" i="33" s="1" a="1"/>
  <c r="T6" i="33" s="1"/>
  <c r="C14" i="34"/>
  <c r="B14" i="34" s="1"/>
  <c r="C13" i="34"/>
  <c r="B13" i="34" s="1"/>
  <c r="C12" i="34"/>
  <c r="B12" i="34" s="1"/>
  <c r="C11" i="34"/>
  <c r="B11" i="34" s="1"/>
  <c r="C10" i="34"/>
  <c r="B10" i="34" s="1"/>
  <c r="C9" i="34"/>
  <c r="B9" i="34" s="1"/>
  <c r="C8" i="34"/>
  <c r="B8" i="34" s="1"/>
  <c r="C7" i="34"/>
  <c r="B7" i="34" s="1"/>
  <c r="C6" i="34"/>
  <c r="B6" i="34" s="1"/>
  <c r="C5" i="34"/>
  <c r="B5" i="34" s="1"/>
  <c r="C4" i="34"/>
  <c r="B4" i="34" s="1"/>
  <c r="H2" i="34"/>
  <c r="T11" i="33" s="1" a="1"/>
  <c r="T11" i="33" s="1"/>
  <c r="O43" i="32"/>
  <c r="P43" i="32" s="1"/>
  <c r="G33" i="31"/>
  <c r="G37" i="31" s="1"/>
  <c r="G47" i="31" s="1"/>
  <c r="G50" i="31" s="1"/>
  <c r="F33" i="31"/>
  <c r="F37" i="31" s="1"/>
  <c r="F47" i="31" s="1"/>
  <c r="F50" i="31" s="1"/>
  <c r="E33" i="31"/>
  <c r="E37" i="31" s="1"/>
  <c r="E47" i="31" s="1"/>
  <c r="E50" i="31" s="1"/>
  <c r="H17" i="31"/>
  <c r="C41" i="33" l="1" a="1"/>
  <c r="C41" i="33" s="1"/>
  <c r="C57" i="33" a="1"/>
  <c r="C57" i="33" s="1"/>
  <c r="C34" i="33" a="1"/>
  <c r="C34" i="33" s="1"/>
  <c r="C21" i="33" a="1"/>
  <c r="C21" i="33" s="1"/>
  <c r="C5" i="33" a="1"/>
  <c r="C5" i="33" s="1"/>
  <c r="C30" i="33" a="1"/>
  <c r="C30" i="33" s="1"/>
  <c r="C35" i="33" a="1"/>
  <c r="C35" i="33" s="1"/>
  <c r="C14" i="33" a="1"/>
  <c r="C14" i="33" s="1"/>
  <c r="C61" i="33" a="1"/>
  <c r="C61" i="33" s="1"/>
  <c r="C44" i="33" a="1"/>
  <c r="C44" i="33" s="1"/>
  <c r="C9" i="33" a="1"/>
  <c r="C9" i="33" s="1"/>
  <c r="C49" i="33" a="1"/>
  <c r="C49" i="33" s="1"/>
  <c r="C16" i="33" a="1"/>
  <c r="C16" i="33" s="1"/>
  <c r="C22" i="33" a="1"/>
  <c r="C22" i="33" s="1"/>
  <c r="C32" i="33" a="1"/>
  <c r="C32" i="33" s="1"/>
  <c r="C42" i="33" a="1"/>
  <c r="C42" i="33" s="1"/>
  <c r="C24" i="33" a="1"/>
  <c r="C24" i="33" s="1"/>
  <c r="C60" i="33" a="1"/>
  <c r="C60" i="33" s="1"/>
  <c r="C54" i="33" a="1"/>
  <c r="C54" i="33" s="1"/>
  <c r="C47" i="33" a="1"/>
  <c r="C47" i="33" s="1"/>
  <c r="C17" i="33" a="1"/>
  <c r="C17" i="33" s="1"/>
  <c r="C56" i="33" a="1"/>
  <c r="C56" i="33" s="1"/>
  <c r="C10" i="33" a="1"/>
  <c r="C10" i="33" s="1"/>
  <c r="C26" i="33" a="1"/>
  <c r="C26" i="33" s="1"/>
  <c r="C38" i="33" a="1"/>
  <c r="C38" i="33" s="1"/>
  <c r="C25" i="33" a="1"/>
  <c r="C25" i="33" s="1"/>
  <c r="C23" i="33" a="1"/>
  <c r="C23" i="33" s="1"/>
  <c r="C6" i="33" a="1"/>
  <c r="C6" i="33" s="1"/>
  <c r="C29" i="33" a="1"/>
  <c r="C29" i="33" s="1"/>
  <c r="C45" i="33" a="1"/>
  <c r="C45" i="33" s="1"/>
  <c r="C40" i="33" a="1"/>
  <c r="C40" i="33" s="1"/>
  <c r="C15" i="33" a="1"/>
  <c r="C15" i="33" s="1"/>
  <c r="C11" i="33" a="1"/>
  <c r="C11" i="33" s="1"/>
  <c r="C48" i="33" a="1"/>
  <c r="C48" i="33" s="1"/>
  <c r="C50" i="33" a="1"/>
  <c r="C50" i="33" s="1"/>
  <c r="C7" i="33" a="1"/>
  <c r="C7" i="33" s="1"/>
  <c r="C31" i="33" a="1"/>
  <c r="C31" i="33" s="1"/>
  <c r="C39" i="33" a="1"/>
  <c r="C39" i="33" s="1"/>
  <c r="C52" i="33" a="1"/>
  <c r="C52" i="33" s="1"/>
  <c r="C27" i="33" a="1"/>
  <c r="C27" i="33" s="1"/>
  <c r="C62" i="33" a="1"/>
  <c r="C62" i="33" s="1"/>
  <c r="C53" i="33" a="1"/>
  <c r="C53" i="33" s="1"/>
  <c r="C19" i="33" a="1"/>
  <c r="C19" i="33" s="1"/>
  <c r="C12" i="33" a="1"/>
  <c r="C12" i="33" s="1"/>
  <c r="C46" i="33" a="1"/>
  <c r="C46" i="33" s="1"/>
  <c r="C37" i="33" a="1"/>
  <c r="C37" i="33" s="1"/>
  <c r="C18" i="33" a="1"/>
  <c r="C18" i="33" s="1"/>
  <c r="C63" i="33" a="1"/>
  <c r="C63" i="33" s="1"/>
  <c r="C58" i="33" a="1"/>
  <c r="C58" i="33" s="1"/>
  <c r="C8" i="33" a="1"/>
  <c r="C8" i="33" s="1"/>
  <c r="C13" i="33" a="1"/>
  <c r="C13" i="33" s="1"/>
  <c r="C43" i="33" a="1"/>
  <c r="C43" i="33" s="1"/>
  <c r="C20" i="33" a="1"/>
  <c r="C20" i="33" s="1"/>
  <c r="C33" i="33" a="1"/>
  <c r="C33" i="33" s="1"/>
  <c r="C55" i="33" a="1"/>
  <c r="C55" i="33" s="1"/>
  <c r="C36" i="33" a="1"/>
  <c r="C36" i="33" s="1"/>
  <c r="C59" i="33" a="1"/>
  <c r="C59" i="33" s="1"/>
  <c r="C28" i="33" a="1"/>
  <c r="C28" i="33" s="1"/>
  <c r="C51" i="33" a="1"/>
  <c r="C51" i="33" s="1"/>
  <c r="T26" i="33"/>
  <c r="E51" i="31" a="1"/>
  <c r="E51" i="31" s="1"/>
  <c r="H47" i="31"/>
  <c r="H50" i="31" s="1"/>
  <c r="AD35" i="10" l="1"/>
  <c r="DV46" i="10" l="1"/>
  <c r="DV47" i="10"/>
  <c r="P4" i="30"/>
  <c r="Q4" i="30"/>
  <c r="R4" i="30"/>
  <c r="S4" i="30"/>
  <c r="T4" i="30"/>
  <c r="U4" i="30"/>
  <c r="O4" i="29"/>
  <c r="P4" i="29"/>
  <c r="Q4" i="29"/>
  <c r="R4" i="29"/>
  <c r="S4" i="29"/>
  <c r="T4" i="29"/>
  <c r="U4" i="29"/>
  <c r="P4" i="28"/>
  <c r="Q4" i="28"/>
  <c r="R4" i="28"/>
  <c r="S4" i="28"/>
  <c r="T4" i="28"/>
  <c r="U4" i="28"/>
  <c r="N4" i="27"/>
  <c r="O4" i="27"/>
  <c r="P4" i="27"/>
  <c r="Q4" i="27"/>
  <c r="R4" i="27"/>
  <c r="S4" i="27"/>
  <c r="T4" i="27"/>
  <c r="U4" i="27"/>
  <c r="O4" i="26"/>
  <c r="P4" i="26"/>
  <c r="Q4" i="26"/>
  <c r="R4" i="26"/>
  <c r="S4" i="26"/>
  <c r="T4" i="26"/>
  <c r="U4" i="26"/>
  <c r="T70" i="9"/>
  <c r="S70" i="9"/>
  <c r="R70" i="9"/>
  <c r="Q70" i="9"/>
  <c r="P70" i="9"/>
  <c r="T36" i="9"/>
  <c r="S36" i="9"/>
  <c r="R36" i="9"/>
  <c r="Q36" i="9"/>
  <c r="P36" i="9"/>
  <c r="T14" i="9"/>
  <c r="T67" i="9" s="1"/>
  <c r="S14" i="9"/>
  <c r="S71" i="9" s="1"/>
  <c r="R14" i="9"/>
  <c r="R67" i="9" s="1"/>
  <c r="Q14" i="9"/>
  <c r="Q71" i="9" s="1"/>
  <c r="P14" i="9"/>
  <c r="P71" i="9" s="1"/>
  <c r="T6" i="30"/>
  <c r="T63" i="9" s="1"/>
  <c r="S6" i="30"/>
  <c r="S63" i="9" s="1"/>
  <c r="R6" i="30"/>
  <c r="R63" i="9" s="1"/>
  <c r="Q6" i="30"/>
  <c r="Q63" i="9" s="1"/>
  <c r="P6" i="30"/>
  <c r="P63" i="9" s="1"/>
  <c r="T6" i="29"/>
  <c r="T61" i="9" s="1"/>
  <c r="S6" i="29"/>
  <c r="S61" i="9" s="1"/>
  <c r="R6" i="29"/>
  <c r="R61" i="9" s="1"/>
  <c r="Q6" i="29"/>
  <c r="Q61" i="9" s="1"/>
  <c r="P6" i="29"/>
  <c r="P61" i="9" s="1"/>
  <c r="T6" i="28"/>
  <c r="T56" i="9" s="1"/>
  <c r="S6" i="28"/>
  <c r="S56" i="9" s="1"/>
  <c r="R6" i="28"/>
  <c r="R56" i="9" s="1"/>
  <c r="Q6" i="28"/>
  <c r="Q56" i="9" s="1"/>
  <c r="P6" i="28"/>
  <c r="P56" i="9" s="1"/>
  <c r="T6" i="27"/>
  <c r="T42" i="9" s="1"/>
  <c r="S6" i="27"/>
  <c r="S42" i="9" s="1"/>
  <c r="R6" i="27"/>
  <c r="R42" i="9" s="1"/>
  <c r="Q6" i="27"/>
  <c r="Q42" i="9" s="1"/>
  <c r="P6" i="27"/>
  <c r="P42" i="9" s="1"/>
  <c r="T6" i="26"/>
  <c r="T30" i="9" s="1"/>
  <c r="T31" i="9" s="1"/>
  <c r="S6" i="26"/>
  <c r="S30" i="9" s="1"/>
  <c r="S31" i="9" s="1"/>
  <c r="R6" i="26"/>
  <c r="R30" i="9" s="1"/>
  <c r="R31" i="9" s="1"/>
  <c r="Q6" i="26"/>
  <c r="Q30" i="9" s="1"/>
  <c r="Q31" i="9" s="1"/>
  <c r="P6" i="26"/>
  <c r="P30" i="9" s="1"/>
  <c r="P31" i="9" s="1"/>
  <c r="GG32" i="16"/>
  <c r="GF32" i="16"/>
  <c r="GG31" i="16"/>
  <c r="GF31" i="16"/>
  <c r="GG30" i="16"/>
  <c r="GF30" i="16"/>
  <c r="GG29" i="16"/>
  <c r="GF29" i="16"/>
  <c r="GG28" i="16"/>
  <c r="GF28" i="16"/>
  <c r="GG27" i="16"/>
  <c r="GF27" i="16"/>
  <c r="GG26" i="16"/>
  <c r="GF26" i="16"/>
  <c r="GG25" i="16"/>
  <c r="GF25" i="16"/>
  <c r="GG24" i="16"/>
  <c r="GF24" i="16"/>
  <c r="GG23" i="16"/>
  <c r="GF23" i="16"/>
  <c r="GG22" i="16"/>
  <c r="GF22" i="16"/>
  <c r="GG21" i="16"/>
  <c r="GF21" i="16"/>
  <c r="GG20" i="16"/>
  <c r="GF20" i="16"/>
  <c r="GG19" i="16"/>
  <c r="GF19" i="16"/>
  <c r="GG18" i="16"/>
  <c r="GF18" i="16"/>
  <c r="GG17" i="16"/>
  <c r="GF17" i="16"/>
  <c r="GG16" i="16"/>
  <c r="GF16" i="16"/>
  <c r="GG15" i="16"/>
  <c r="GF15" i="16"/>
  <c r="GG14" i="16"/>
  <c r="GF14" i="16"/>
  <c r="GG13" i="16"/>
  <c r="GF13" i="16"/>
  <c r="GG12" i="16"/>
  <c r="GF12" i="16"/>
  <c r="GG11" i="16"/>
  <c r="GF11" i="16"/>
  <c r="GG10" i="16"/>
  <c r="GF10" i="16"/>
  <c r="GG9" i="16"/>
  <c r="GF9" i="16"/>
  <c r="GG8" i="16"/>
  <c r="GF8" i="16"/>
  <c r="GG7" i="16"/>
  <c r="GG6" i="16"/>
  <c r="GF6" i="16"/>
  <c r="GC2" i="16"/>
  <c r="T57" i="9" l="1"/>
  <c r="P67" i="9"/>
  <c r="P64" i="9"/>
  <c r="P73" i="9" s="1"/>
  <c r="Q64" i="9"/>
  <c r="Q73" i="9" s="1"/>
  <c r="R64" i="9"/>
  <c r="R73" i="9" s="1"/>
  <c r="R57" i="9"/>
  <c r="T64" i="9"/>
  <c r="T73" i="9" s="1"/>
  <c r="P57" i="9"/>
  <c r="Q57" i="9"/>
  <c r="S57" i="9"/>
  <c r="S64" i="9"/>
  <c r="S73" i="9" s="1"/>
  <c r="T72" i="9"/>
  <c r="R72" i="9"/>
  <c r="R71" i="9"/>
  <c r="T71" i="9"/>
  <c r="S67" i="9"/>
  <c r="S72" i="9" s="1"/>
  <c r="Q67" i="9"/>
  <c r="DV45" i="10"/>
  <c r="T74" i="9" l="1"/>
  <c r="S74" i="9"/>
  <c r="Q72" i="9"/>
  <c r="Q74" i="9" s="1"/>
  <c r="R74" i="9"/>
  <c r="P72" i="9"/>
  <c r="P74" i="9" s="1"/>
  <c r="AE27" i="11"/>
  <c r="AA26" i="11"/>
  <c r="Z23" i="11"/>
  <c r="AA25" i="11"/>
  <c r="AA24" i="11"/>
  <c r="D8" i="17" l="1"/>
  <c r="F51" i="24"/>
  <c r="E51" i="24"/>
  <c r="F34" i="24"/>
  <c r="E34" i="24"/>
  <c r="F29" i="24"/>
  <c r="E29" i="24"/>
  <c r="F15" i="24"/>
  <c r="E15" i="24"/>
  <c r="F57" i="24" l="1"/>
  <c r="E57" i="24"/>
  <c r="E12" i="9"/>
  <c r="H70" i="9" l="1"/>
  <c r="I70" i="9"/>
  <c r="J70" i="9"/>
  <c r="K70" i="9"/>
  <c r="L70" i="9"/>
  <c r="M70" i="9"/>
  <c r="N70" i="9"/>
  <c r="O70" i="9"/>
  <c r="U70" i="9"/>
  <c r="G70" i="9"/>
  <c r="U36" i="9"/>
  <c r="O36" i="9"/>
  <c r="N36" i="9"/>
  <c r="M36" i="9"/>
  <c r="L36" i="9"/>
  <c r="K36" i="9"/>
  <c r="J36" i="9"/>
  <c r="I36" i="9"/>
  <c r="H36" i="9"/>
  <c r="G36" i="9"/>
  <c r="U14" i="9"/>
  <c r="U67" i="9" s="1"/>
  <c r="O14" i="9"/>
  <c r="O67" i="9" s="1"/>
  <c r="N14" i="9"/>
  <c r="N67" i="9" s="1"/>
  <c r="M14" i="9"/>
  <c r="M67" i="9" s="1"/>
  <c r="L14" i="9"/>
  <c r="L67" i="9" s="1"/>
  <c r="K14" i="9"/>
  <c r="J14" i="9"/>
  <c r="J67" i="9" s="1"/>
  <c r="I14" i="9"/>
  <c r="I67" i="9" s="1"/>
  <c r="H14" i="9"/>
  <c r="G14" i="9"/>
  <c r="E8" i="9"/>
  <c r="AL25" i="1" l="1"/>
  <c r="D26" i="1"/>
  <c r="U71" i="9"/>
  <c r="N71" i="9"/>
  <c r="L71" i="9"/>
  <c r="I71" i="9"/>
  <c r="H71" i="9"/>
  <c r="G71" i="9"/>
  <c r="M71" i="9"/>
  <c r="DV44" i="10"/>
  <c r="DV43" i="10"/>
  <c r="B2" i="24"/>
  <c r="G17" i="24"/>
  <c r="G31" i="24"/>
  <c r="G36" i="24"/>
  <c r="A3" i="17"/>
  <c r="H41" i="17"/>
  <c r="H50" i="17" s="1"/>
  <c r="G27" i="17"/>
  <c r="G31" i="17"/>
  <c r="G41" i="17" s="1"/>
  <c r="F27" i="17"/>
  <c r="F31" i="17"/>
  <c r="F41" i="17" s="1"/>
  <c r="E27" i="17"/>
  <c r="E31" i="17"/>
  <c r="E41" i="17" s="1"/>
  <c r="E37" i="30"/>
  <c r="E36" i="30"/>
  <c r="E35" i="30"/>
  <c r="E34" i="30"/>
  <c r="E33" i="30"/>
  <c r="E32" i="30"/>
  <c r="E31" i="30"/>
  <c r="E30" i="30"/>
  <c r="E29" i="30"/>
  <c r="E28" i="30"/>
  <c r="E27" i="30"/>
  <c r="E26" i="30"/>
  <c r="E25" i="30"/>
  <c r="E24" i="30"/>
  <c r="E23" i="30"/>
  <c r="E22" i="30"/>
  <c r="E21" i="30"/>
  <c r="E20" i="30"/>
  <c r="E19" i="30"/>
  <c r="E18" i="30"/>
  <c r="E17" i="30"/>
  <c r="E16" i="30"/>
  <c r="E15" i="30"/>
  <c r="E14" i="30"/>
  <c r="E13" i="30"/>
  <c r="E50" i="29"/>
  <c r="E49" i="29"/>
  <c r="E48" i="29"/>
  <c r="E47" i="29"/>
  <c r="E46" i="29"/>
  <c r="E45" i="29"/>
  <c r="E44" i="29"/>
  <c r="E43" i="29"/>
  <c r="E42" i="29"/>
  <c r="E41" i="29"/>
  <c r="E40" i="29"/>
  <c r="E39" i="29"/>
  <c r="E38" i="29"/>
  <c r="E37" i="29"/>
  <c r="E36" i="29"/>
  <c r="E35" i="29"/>
  <c r="E34" i="29"/>
  <c r="E33" i="29"/>
  <c r="E32" i="29"/>
  <c r="E31" i="29"/>
  <c r="E30" i="29"/>
  <c r="E29" i="29"/>
  <c r="E28" i="29"/>
  <c r="E27" i="29"/>
  <c r="E26" i="29"/>
  <c r="E35" i="28"/>
  <c r="E34" i="28"/>
  <c r="E33" i="28"/>
  <c r="E32" i="28"/>
  <c r="E31" i="28"/>
  <c r="E30" i="28"/>
  <c r="E29" i="28"/>
  <c r="E28" i="28"/>
  <c r="E27" i="28"/>
  <c r="E26" i="28"/>
  <c r="E25" i="28"/>
  <c r="E24" i="28"/>
  <c r="E23" i="28"/>
  <c r="E22" i="28"/>
  <c r="E21" i="28"/>
  <c r="E20" i="28"/>
  <c r="E19" i="28"/>
  <c r="E18" i="28"/>
  <c r="E17" i="28"/>
  <c r="E16" i="28"/>
  <c r="E15" i="28"/>
  <c r="E14" i="28"/>
  <c r="E13" i="28"/>
  <c r="E12" i="28"/>
  <c r="E11" i="28"/>
  <c r="E40" i="27"/>
  <c r="E39" i="27"/>
  <c r="E38" i="27"/>
  <c r="E37" i="27"/>
  <c r="E36" i="27"/>
  <c r="E35" i="27"/>
  <c r="E34" i="27"/>
  <c r="E33" i="27"/>
  <c r="E32" i="27"/>
  <c r="E31" i="27"/>
  <c r="E30" i="27"/>
  <c r="E29" i="27"/>
  <c r="E28" i="27"/>
  <c r="E27" i="27"/>
  <c r="E26" i="27"/>
  <c r="E25" i="27"/>
  <c r="E24" i="27"/>
  <c r="E23" i="27"/>
  <c r="E22" i="27"/>
  <c r="E21" i="27"/>
  <c r="E20" i="27"/>
  <c r="E19" i="27"/>
  <c r="E18" i="27"/>
  <c r="E17" i="27"/>
  <c r="E16" i="27"/>
  <c r="E47" i="26"/>
  <c r="E46" i="26"/>
  <c r="E45" i="26"/>
  <c r="E44" i="26"/>
  <c r="E43" i="26"/>
  <c r="E54" i="26"/>
  <c r="E53" i="26"/>
  <c r="E52" i="26"/>
  <c r="E51" i="26"/>
  <c r="E50" i="26"/>
  <c r="E49" i="26"/>
  <c r="E48" i="26"/>
  <c r="E42" i="26"/>
  <c r="E41" i="26"/>
  <c r="E40" i="26"/>
  <c r="E39" i="26"/>
  <c r="E38" i="26"/>
  <c r="E37" i="26"/>
  <c r="E36" i="26"/>
  <c r="E35" i="26"/>
  <c r="E34" i="26"/>
  <c r="E33" i="26"/>
  <c r="E32" i="26"/>
  <c r="E31" i="26"/>
  <c r="E30" i="26"/>
  <c r="E57" i="30"/>
  <c r="E56" i="30"/>
  <c r="E55" i="30"/>
  <c r="E54" i="30"/>
  <c r="E53" i="30"/>
  <c r="E52" i="30"/>
  <c r="E51" i="30"/>
  <c r="E50" i="30"/>
  <c r="E49" i="30"/>
  <c r="E48" i="30"/>
  <c r="E47" i="30"/>
  <c r="E46" i="30"/>
  <c r="E45" i="30"/>
  <c r="E44" i="30"/>
  <c r="E43" i="30"/>
  <c r="E42" i="30"/>
  <c r="E41" i="30"/>
  <c r="E40" i="30"/>
  <c r="E39" i="30"/>
  <c r="E38" i="30"/>
  <c r="E12" i="30"/>
  <c r="E11" i="30"/>
  <c r="E10" i="30"/>
  <c r="E9" i="30"/>
  <c r="E8" i="30"/>
  <c r="U6" i="30"/>
  <c r="U63" i="9" s="1"/>
  <c r="O6" i="30"/>
  <c r="O63" i="9" s="1"/>
  <c r="N6" i="30"/>
  <c r="N63" i="9" s="1"/>
  <c r="M6" i="30"/>
  <c r="M63" i="9" s="1"/>
  <c r="L6" i="30"/>
  <c r="L63" i="9" s="1"/>
  <c r="K6" i="30"/>
  <c r="K63" i="9" s="1"/>
  <c r="J6" i="30"/>
  <c r="J63" i="9" s="1"/>
  <c r="I6" i="30"/>
  <c r="I63" i="9" s="1"/>
  <c r="H6" i="30"/>
  <c r="H63" i="9" s="1"/>
  <c r="G6" i="30"/>
  <c r="O4" i="30"/>
  <c r="N4" i="30"/>
  <c r="M4" i="30"/>
  <c r="L4" i="30"/>
  <c r="K4" i="30"/>
  <c r="J4" i="30"/>
  <c r="I4" i="30"/>
  <c r="H4" i="30"/>
  <c r="G4" i="30"/>
  <c r="A1" i="30"/>
  <c r="E57" i="29"/>
  <c r="E56" i="29"/>
  <c r="E55" i="29"/>
  <c r="E54" i="29"/>
  <c r="E53" i="29"/>
  <c r="E52" i="29"/>
  <c r="E51" i="29"/>
  <c r="E25" i="29"/>
  <c r="E24" i="29"/>
  <c r="E23" i="29"/>
  <c r="E22" i="29"/>
  <c r="E21" i="29"/>
  <c r="E20" i="29"/>
  <c r="E19" i="29"/>
  <c r="E18" i="29"/>
  <c r="E17" i="29"/>
  <c r="E16" i="29"/>
  <c r="E15" i="29"/>
  <c r="E14" i="29"/>
  <c r="E13" i="29"/>
  <c r="E12" i="29"/>
  <c r="E11" i="29"/>
  <c r="E10" i="29"/>
  <c r="E9" i="29"/>
  <c r="E8" i="29"/>
  <c r="U6" i="29"/>
  <c r="U61" i="9" s="1"/>
  <c r="O6" i="29"/>
  <c r="O61" i="9" s="1"/>
  <c r="N6" i="29"/>
  <c r="N61" i="9" s="1"/>
  <c r="M6" i="29"/>
  <c r="M61" i="9" s="1"/>
  <c r="L6" i="29"/>
  <c r="L61" i="9" s="1"/>
  <c r="K6" i="29"/>
  <c r="K61" i="9" s="1"/>
  <c r="J6" i="29"/>
  <c r="J61" i="9" s="1"/>
  <c r="I6" i="29"/>
  <c r="I61" i="9" s="1"/>
  <c r="H6" i="29"/>
  <c r="H61" i="9" s="1"/>
  <c r="G6" i="29"/>
  <c r="N4" i="29"/>
  <c r="M4" i="29"/>
  <c r="L4" i="29"/>
  <c r="K4" i="29"/>
  <c r="J4" i="29"/>
  <c r="I4" i="29"/>
  <c r="H4" i="29"/>
  <c r="G4" i="29"/>
  <c r="A1" i="29"/>
  <c r="E57" i="28"/>
  <c r="E56" i="28"/>
  <c r="E55" i="28"/>
  <c r="E54" i="28"/>
  <c r="E53" i="28"/>
  <c r="E52" i="28"/>
  <c r="E51" i="28"/>
  <c r="E50" i="28"/>
  <c r="E49" i="28"/>
  <c r="E48" i="28"/>
  <c r="E47" i="28"/>
  <c r="E46" i="28"/>
  <c r="E45" i="28"/>
  <c r="E44" i="28"/>
  <c r="E43" i="28"/>
  <c r="E42" i="28"/>
  <c r="E41" i="28"/>
  <c r="E40" i="28"/>
  <c r="E39" i="28"/>
  <c r="E38" i="28"/>
  <c r="E37" i="28"/>
  <c r="E36" i="28"/>
  <c r="E10" i="28"/>
  <c r="E9" i="28"/>
  <c r="E8" i="28"/>
  <c r="U6" i="28"/>
  <c r="U56" i="9" s="1"/>
  <c r="O6" i="28"/>
  <c r="O56" i="9" s="1"/>
  <c r="N6" i="28"/>
  <c r="N56" i="9" s="1"/>
  <c r="M6" i="28"/>
  <c r="M56" i="9" s="1"/>
  <c r="L6" i="28"/>
  <c r="L56" i="9" s="1"/>
  <c r="K6" i="28"/>
  <c r="K56" i="9" s="1"/>
  <c r="J6" i="28"/>
  <c r="J56" i="9" s="1"/>
  <c r="I6" i="28"/>
  <c r="I56" i="9" s="1"/>
  <c r="H6" i="28"/>
  <c r="H56" i="9" s="1"/>
  <c r="G6" i="28"/>
  <c r="G56" i="9" s="1"/>
  <c r="O4" i="28"/>
  <c r="N4" i="28"/>
  <c r="M4" i="28"/>
  <c r="L4" i="28"/>
  <c r="K4" i="28"/>
  <c r="J4" i="28"/>
  <c r="I4" i="28"/>
  <c r="H4" i="28"/>
  <c r="G4" i="28"/>
  <c r="A1" i="28"/>
  <c r="E57" i="27"/>
  <c r="E56" i="27"/>
  <c r="E55" i="27"/>
  <c r="E54" i="27"/>
  <c r="E53" i="27"/>
  <c r="E52" i="27"/>
  <c r="E51" i="27"/>
  <c r="E50" i="27"/>
  <c r="E49" i="27"/>
  <c r="E48" i="27"/>
  <c r="E47" i="27"/>
  <c r="E46" i="27"/>
  <c r="E45" i="27"/>
  <c r="E44" i="27"/>
  <c r="E43" i="27"/>
  <c r="E42" i="27"/>
  <c r="E41" i="27"/>
  <c r="E15" i="27"/>
  <c r="E14" i="27"/>
  <c r="E13" i="27"/>
  <c r="E12" i="27"/>
  <c r="E11" i="27"/>
  <c r="E10" i="27"/>
  <c r="E9" i="27"/>
  <c r="E8" i="27"/>
  <c r="U6" i="27"/>
  <c r="U42" i="9" s="1"/>
  <c r="O6" i="27"/>
  <c r="O42" i="9" s="1"/>
  <c r="N6" i="27"/>
  <c r="N42" i="9" s="1"/>
  <c r="M6" i="27"/>
  <c r="M42" i="9" s="1"/>
  <c r="L6" i="27"/>
  <c r="L42" i="9" s="1"/>
  <c r="K6" i="27"/>
  <c r="K42" i="9" s="1"/>
  <c r="J6" i="27"/>
  <c r="J42" i="9" s="1"/>
  <c r="I6" i="27"/>
  <c r="I42" i="9" s="1"/>
  <c r="H6" i="27"/>
  <c r="H42" i="9" s="1"/>
  <c r="G6" i="27"/>
  <c r="G42" i="9" s="1"/>
  <c r="M4" i="27"/>
  <c r="L4" i="27"/>
  <c r="K4" i="27"/>
  <c r="J4" i="27"/>
  <c r="I4" i="27"/>
  <c r="H4" i="27"/>
  <c r="G4" i="27"/>
  <c r="A1" i="27"/>
  <c r="H4" i="26"/>
  <c r="I4" i="26"/>
  <c r="J4" i="26"/>
  <c r="K4" i="26"/>
  <c r="L4" i="26"/>
  <c r="M4" i="26"/>
  <c r="N4" i="26"/>
  <c r="G4" i="26"/>
  <c r="E27" i="26"/>
  <c r="E28" i="26"/>
  <c r="E29" i="26"/>
  <c r="E55" i="26"/>
  <c r="E56" i="26"/>
  <c r="E26" i="26"/>
  <c r="E25" i="26"/>
  <c r="E24" i="26"/>
  <c r="E23" i="26"/>
  <c r="E21" i="26"/>
  <c r="E20" i="26"/>
  <c r="E19" i="26"/>
  <c r="E22" i="26"/>
  <c r="E18" i="26"/>
  <c r="U6" i="26"/>
  <c r="U30" i="9" s="1"/>
  <c r="U31" i="9" s="1"/>
  <c r="O6" i="26"/>
  <c r="O30" i="9" s="1"/>
  <c r="O31" i="9" s="1"/>
  <c r="N6" i="26"/>
  <c r="N30" i="9" s="1"/>
  <c r="N31" i="9" s="1"/>
  <c r="M6" i="26"/>
  <c r="M30" i="9" s="1"/>
  <c r="M31" i="9" s="1"/>
  <c r="L6" i="26"/>
  <c r="L30" i="9" s="1"/>
  <c r="L31" i="9" s="1"/>
  <c r="K6" i="26"/>
  <c r="K30" i="9" s="1"/>
  <c r="K31" i="9" s="1"/>
  <c r="J6" i="26"/>
  <c r="J30" i="9" s="1"/>
  <c r="J31" i="9" s="1"/>
  <c r="I6" i="26"/>
  <c r="I30" i="9" s="1"/>
  <c r="I31" i="9" s="1"/>
  <c r="H6" i="26"/>
  <c r="H30" i="9" s="1"/>
  <c r="H31" i="9" s="1"/>
  <c r="G6" i="26"/>
  <c r="G30" i="9" s="1"/>
  <c r="G31" i="9" s="1"/>
  <c r="E10" i="26"/>
  <c r="E11" i="26"/>
  <c r="E12" i="26"/>
  <c r="E13" i="26"/>
  <c r="E14" i="26"/>
  <c r="E15" i="26"/>
  <c r="E16" i="26"/>
  <c r="E17" i="26"/>
  <c r="E57" i="26"/>
  <c r="E9" i="26"/>
  <c r="E8" i="26"/>
  <c r="A1" i="26"/>
  <c r="AL74" i="1"/>
  <c r="R30" i="11"/>
  <c r="AL54" i="1"/>
  <c r="F6" i="24"/>
  <c r="D6" i="24"/>
  <c r="D5" i="24"/>
  <c r="AQ2" i="10"/>
  <c r="J17" i="1"/>
  <c r="B19" i="1" s="1"/>
  <c r="G55" i="24"/>
  <c r="G53" i="24"/>
  <c r="G50" i="24"/>
  <c r="G49" i="24"/>
  <c r="G48" i="24"/>
  <c r="G47" i="24"/>
  <c r="G46" i="24"/>
  <c r="G45" i="24"/>
  <c r="G44" i="24"/>
  <c r="G43" i="24"/>
  <c r="G42" i="24"/>
  <c r="G41" i="24"/>
  <c r="G40" i="24"/>
  <c r="G39" i="24"/>
  <c r="G38" i="24"/>
  <c r="G37" i="24"/>
  <c r="G33" i="24"/>
  <c r="G32" i="24"/>
  <c r="G28" i="24"/>
  <c r="G27" i="24"/>
  <c r="G26" i="24"/>
  <c r="G25" i="24"/>
  <c r="G24" i="24"/>
  <c r="G23" i="24"/>
  <c r="G22" i="24"/>
  <c r="G21" i="24"/>
  <c r="G20" i="24"/>
  <c r="G19" i="24"/>
  <c r="G18" i="24"/>
  <c r="G14" i="24"/>
  <c r="G13" i="24"/>
  <c r="G12" i="24"/>
  <c r="G11" i="24"/>
  <c r="G10" i="24"/>
  <c r="G2" i="24"/>
  <c r="R59" i="1"/>
  <c r="V58" i="1"/>
  <c r="R58" i="1"/>
  <c r="R43" i="11"/>
  <c r="AA58" i="1"/>
  <c r="AE68" i="1"/>
  <c r="AE66" i="1"/>
  <c r="AE65" i="1"/>
  <c r="AE64" i="1"/>
  <c r="AE63" i="1"/>
  <c r="AE62" i="1"/>
  <c r="R70" i="1"/>
  <c r="R69" i="1"/>
  <c r="AA68" i="1"/>
  <c r="V68" i="1"/>
  <c r="R68" i="1"/>
  <c r="R67" i="1"/>
  <c r="AA66" i="1"/>
  <c r="V66" i="1"/>
  <c r="R66" i="1"/>
  <c r="AA65" i="1"/>
  <c r="V65" i="1"/>
  <c r="R65" i="1"/>
  <c r="AA64" i="1"/>
  <c r="V64" i="1"/>
  <c r="R64" i="1"/>
  <c r="AA63" i="1"/>
  <c r="V63" i="1"/>
  <c r="R63" i="1"/>
  <c r="AA62" i="1"/>
  <c r="V62" i="1"/>
  <c r="R62" i="1"/>
  <c r="AE70" i="1"/>
  <c r="AE69" i="1"/>
  <c r="AE59" i="1"/>
  <c r="AE58" i="1"/>
  <c r="R35" i="10"/>
  <c r="AL46" i="1" s="1"/>
  <c r="K31" i="10"/>
  <c r="AE40" i="1" s="1"/>
  <c r="H12" i="1"/>
  <c r="J11" i="1"/>
  <c r="J10" i="1"/>
  <c r="J9" i="1"/>
  <c r="R22" i="11"/>
  <c r="AL79" i="1" s="1"/>
  <c r="J15" i="1"/>
  <c r="J14" i="1"/>
  <c r="J13" i="1"/>
  <c r="H11" i="1"/>
  <c r="H10" i="1"/>
  <c r="H9" i="1"/>
  <c r="AI6" i="1"/>
  <c r="DI22" i="11"/>
  <c r="AL78" i="1" s="1"/>
  <c r="DI21" i="11"/>
  <c r="AL77" i="1" s="1"/>
  <c r="AL51" i="1"/>
  <c r="AL72" i="1" s="1"/>
  <c r="A3" i="1"/>
  <c r="A2" i="28" s="1"/>
  <c r="A3" i="10"/>
  <c r="X43" i="1"/>
  <c r="AL50" i="1"/>
  <c r="I6" i="11"/>
  <c r="R23" i="10"/>
  <c r="AL38" i="1" s="1"/>
  <c r="E13" i="9"/>
  <c r="AL26" i="1" s="1"/>
  <c r="E11" i="9"/>
  <c r="AL24" i="1" s="1"/>
  <c r="AL23" i="1"/>
  <c r="E55" i="9"/>
  <c r="E53" i="9"/>
  <c r="E52" i="9"/>
  <c r="E51" i="9"/>
  <c r="E50" i="9"/>
  <c r="E49" i="9"/>
  <c r="E48" i="9"/>
  <c r="E47" i="9"/>
  <c r="E46" i="9"/>
  <c r="E45" i="9"/>
  <c r="E44" i="9"/>
  <c r="E43" i="9"/>
  <c r="E41" i="9"/>
  <c r="E39" i="9"/>
  <c r="E35" i="9"/>
  <c r="E34" i="9"/>
  <c r="E29" i="9"/>
  <c r="E27" i="9"/>
  <c r="E26" i="9"/>
  <c r="E25" i="9"/>
  <c r="E24" i="9"/>
  <c r="E23" i="9"/>
  <c r="E22" i="9"/>
  <c r="E21" i="9"/>
  <c r="E20" i="9"/>
  <c r="E19" i="9"/>
  <c r="E18" i="9"/>
  <c r="E17" i="9"/>
  <c r="A1" i="9"/>
  <c r="I6" i="1"/>
  <c r="R26" i="11"/>
  <c r="H44" i="17" l="1"/>
  <c r="M57" i="9"/>
  <c r="M72" i="9" s="1"/>
  <c r="L57" i="9"/>
  <c r="L72" i="9" s="1"/>
  <c r="J64" i="9"/>
  <c r="J73" i="9" s="1"/>
  <c r="G57" i="9"/>
  <c r="H57" i="9"/>
  <c r="E6" i="29"/>
  <c r="U57" i="9"/>
  <c r="U72" i="9" s="1"/>
  <c r="K57" i="9"/>
  <c r="E6" i="27"/>
  <c r="H64" i="9"/>
  <c r="H73" i="9" s="1"/>
  <c r="M64" i="9"/>
  <c r="M73" i="9" s="1"/>
  <c r="I64" i="9"/>
  <c r="I73" i="9" s="1"/>
  <c r="N57" i="9"/>
  <c r="N72" i="9" s="1"/>
  <c r="G34" i="24"/>
  <c r="E6" i="30"/>
  <c r="J57" i="9"/>
  <c r="J72" i="9" s="1"/>
  <c r="O57" i="9"/>
  <c r="O72" i="9" s="1"/>
  <c r="E6" i="28"/>
  <c r="AJ2" i="1"/>
  <c r="I57" i="9"/>
  <c r="I72" i="9" s="1"/>
  <c r="O64" i="9"/>
  <c r="O73" i="9" s="1"/>
  <c r="K64" i="9"/>
  <c r="K73" i="9" s="1"/>
  <c r="U64" i="9"/>
  <c r="U73" i="9" s="1"/>
  <c r="G51" i="24"/>
  <c r="L64" i="9"/>
  <c r="L73" i="9" s="1"/>
  <c r="E6" i="26"/>
  <c r="G63" i="9"/>
  <c r="E63" i="9" s="1"/>
  <c r="G61" i="9"/>
  <c r="N64" i="9"/>
  <c r="N73" i="9" s="1"/>
  <c r="E44" i="17"/>
  <c r="E50" i="17"/>
  <c r="G50" i="17"/>
  <c r="G44" i="17"/>
  <c r="F44" i="17"/>
  <c r="F50" i="17"/>
  <c r="G15" i="24"/>
  <c r="G29" i="24"/>
  <c r="A2" i="30"/>
  <c r="A2" i="27"/>
  <c r="A2" i="9"/>
  <c r="A2" i="29"/>
  <c r="A2" i="26"/>
  <c r="AL52" i="1"/>
  <c r="O71" i="9"/>
  <c r="J71" i="9"/>
  <c r="K71" i="9"/>
  <c r="E70" i="9"/>
  <c r="E56" i="9"/>
  <c r="E54" i="9" s="1"/>
  <c r="E30" i="9"/>
  <c r="E28" i="9" s="1"/>
  <c r="E42" i="9"/>
  <c r="E40" i="9" s="1"/>
  <c r="AL27" i="1"/>
  <c r="FB33" i="1" s="1"/>
  <c r="AL32" i="1" s="1"/>
  <c r="E36" i="9"/>
  <c r="AL29" i="1" s="1"/>
  <c r="R44" i="11"/>
  <c r="E31" i="9"/>
  <c r="AL28" i="1" s="1"/>
  <c r="E14" i="9"/>
  <c r="D35" i="10"/>
  <c r="AA46" i="1" s="1"/>
  <c r="G67" i="9" l="1"/>
  <c r="G72" i="9" s="1"/>
  <c r="L74" i="9"/>
  <c r="G64" i="9"/>
  <c r="E64" i="9" s="1"/>
  <c r="O74" i="9"/>
  <c r="U74" i="9"/>
  <c r="E61" i="9"/>
  <c r="D50" i="17"/>
  <c r="E45" i="17" s="1"/>
  <c r="G57" i="24"/>
  <c r="G60" i="24" s="1"/>
  <c r="G65" i="24" s="1"/>
  <c r="H67" i="9"/>
  <c r="K67" i="9"/>
  <c r="K72" i="9" s="1"/>
  <c r="E71" i="9"/>
  <c r="M74" i="9"/>
  <c r="N74" i="9"/>
  <c r="E57" i="9"/>
  <c r="AL30" i="1" s="1"/>
  <c r="J74" i="9"/>
  <c r="I74" i="9"/>
  <c r="G73" i="9" l="1"/>
  <c r="E73" i="9" s="1"/>
  <c r="H72" i="9"/>
  <c r="H74" i="9" s="1"/>
  <c r="E67" i="9"/>
  <c r="K74" i="9"/>
  <c r="AL31" i="1"/>
  <c r="AL33" i="1" s="1"/>
  <c r="R8" i="10" s="1"/>
  <c r="K35" i="10"/>
  <c r="G74" i="9" l="1"/>
  <c r="E74" i="9" s="1"/>
  <c r="AL37" i="1"/>
  <c r="K34" i="10"/>
  <c r="R43" i="10" s="1"/>
  <c r="E72" i="9"/>
  <c r="AE41" i="1" l="1"/>
  <c r="AL44" i="1" s="1"/>
  <c r="T38" i="32" l="1"/>
  <c r="O36" i="32"/>
  <c r="O38" i="3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eib34293</author>
  </authors>
  <commentList>
    <comment ref="R28" authorId="0" shapeId="0" xr:uid="{00000000-0006-0000-0000-000001000000}">
      <text>
        <r>
          <rPr>
            <b/>
            <sz val="9"/>
            <color indexed="81"/>
            <rFont val="Tahoma"/>
            <family val="2"/>
          </rPr>
          <t>Enter number of (not SF) new parking spaces.  Number may be positive or negative.</t>
        </r>
      </text>
    </comment>
    <comment ref="R29" authorId="0" shapeId="0" xr:uid="{00000000-0006-0000-0000-000002000000}">
      <text>
        <r>
          <rPr>
            <b/>
            <sz val="9"/>
            <color indexed="81"/>
            <rFont val="Tahoma"/>
            <family val="2"/>
          </rPr>
          <t>Enter number of (not SF) new parking spaces.  Number may be positive or negative.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VITA Program</author>
    <author>Ron Semel</author>
  </authors>
  <commentList>
    <comment ref="G2" authorId="0" shapeId="0" xr:uid="{00000000-0006-0000-0200-000001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H2" authorId="0" shapeId="0" xr:uid="{00000000-0006-0000-0200-000002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I2" authorId="0" shapeId="0" xr:uid="{00000000-0006-0000-0200-000003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J2" authorId="0" shapeId="0" xr:uid="{00000000-0006-0000-0200-000004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K2" authorId="0" shapeId="0" xr:uid="{00000000-0006-0000-0200-000005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L2" authorId="0" shapeId="0" xr:uid="{00000000-0006-0000-0200-000006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M2" authorId="0" shapeId="0" xr:uid="{00000000-0006-0000-0200-000007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N2" authorId="0" shapeId="0" xr:uid="{00000000-0006-0000-0200-000008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O2" authorId="0" shapeId="0" xr:uid="{00000000-0006-0000-0200-000009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P2" authorId="0" shapeId="0" xr:uid="{FC230E7E-6FA4-45C0-A62D-86B3BAE7682E}">
      <text>
        <r>
          <rPr>
            <b/>
            <sz val="12"/>
            <color indexed="81"/>
            <rFont val="Tahoma"/>
            <family val="2"/>
          </rPr>
          <t>Current: Funding requested for current phase.
Previous: Previously funded phase (enter amounts from Funding Report).
Future: Enter forecasted amounts that will be needed for future phase.</t>
        </r>
      </text>
    </comment>
    <comment ref="Q2" authorId="0" shapeId="0" xr:uid="{DBB92C67-2A9B-44FF-8208-4364D0628DFD}">
      <text>
        <r>
          <rPr>
            <b/>
            <sz val="12"/>
            <color indexed="81"/>
            <rFont val="Tahoma"/>
            <family val="2"/>
          </rPr>
          <t>Current: Funding requested for current phase.
Previous: Previously funded phase (enter amounts from Funding Report).
Future: Enter forecasted amounts that will be needed for future phase.</t>
        </r>
      </text>
    </comment>
    <comment ref="R2" authorId="0" shapeId="0" xr:uid="{21050DE3-676E-4E35-931F-A21E59C4A93F}">
      <text>
        <r>
          <rPr>
            <b/>
            <sz val="12"/>
            <color indexed="81"/>
            <rFont val="Tahoma"/>
            <family val="2"/>
          </rPr>
          <t>Current: Funding requested for current phase.
Previous: Previously funded phase (enter amounts from Funding Report).
Future: Enter forecasted amounts that will be needed for future phase.</t>
        </r>
      </text>
    </comment>
    <comment ref="S2" authorId="0" shapeId="0" xr:uid="{AC93DB40-61EC-4FA6-9A81-D495B6EA05CC}">
      <text>
        <r>
          <rPr>
            <b/>
            <sz val="12"/>
            <color indexed="81"/>
            <rFont val="Tahoma"/>
            <family val="2"/>
          </rPr>
          <t>Current: Funding requested for current phase.
Previous: Previously funded phase (enter amounts from Funding Report).
Future: Enter forecasted amounts that will be needed for future phase.</t>
        </r>
      </text>
    </comment>
    <comment ref="T2" authorId="0" shapeId="0" xr:uid="{5A77E333-598C-4688-AA27-8E51BF09018E}">
      <text>
        <r>
          <rPr>
            <b/>
            <sz val="12"/>
            <color indexed="81"/>
            <rFont val="Tahoma"/>
            <family val="2"/>
          </rPr>
          <t>Current: Funding requested for current phase.
Previous: Previously funded phase (enter amounts from Funding Report).
Future: Enter forecasted amounts that will be needed for future phase.</t>
        </r>
      </text>
    </comment>
    <comment ref="U2" authorId="0" shapeId="0" xr:uid="{00000000-0006-0000-0200-00000A000000}">
      <text>
        <r>
          <rPr>
            <b/>
            <sz val="12"/>
            <color indexed="81"/>
            <rFont val="Tahoma"/>
            <family val="2"/>
          </rPr>
          <t>Current: Funding requested for current phase.
Previous: Previously funded phase (enter amounts from Funding Report).
Future: Enter forecasted amounts that will be needed for future phase.</t>
        </r>
      </text>
    </comment>
    <comment ref="B13" authorId="1" shapeId="0" xr:uid="{00000000-0006-0000-0200-00000B000000}">
      <text>
        <r>
          <rPr>
            <b/>
            <sz val="9"/>
            <color indexed="81"/>
            <rFont val="Tahoma"/>
            <family val="2"/>
          </rPr>
          <t>Enter savings 
from accepted 
VE total 
as a 
negative number.</t>
        </r>
        <r>
          <rPr>
            <sz val="9"/>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00000000-0006-0000-0900-000001000000}">
      <text>
        <r>
          <rPr>
            <b/>
            <sz val="10"/>
            <color indexed="81"/>
            <rFont val="Tahoma"/>
            <family val="2"/>
          </rPr>
          <t>Insert Number of Spaces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Ron Semel</author>
  </authors>
  <commentList>
    <comment ref="E77" authorId="0" shapeId="0" xr:uid="{20A9A621-FCC6-44A4-8137-703E996B6914}">
      <text>
        <r>
          <rPr>
            <b/>
            <sz val="10"/>
            <color indexed="81"/>
            <rFont val="Tahoma"/>
            <family val="2"/>
          </rPr>
          <t>Insert Number of Spaces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VITA Program</author>
  </authors>
  <commentList>
    <comment ref="E10" authorId="0" shapeId="0" xr:uid="{00000000-0006-0000-0C00-000001000000}">
      <text>
        <r>
          <rPr>
            <b/>
            <sz val="9"/>
            <color indexed="81"/>
            <rFont val="Tahoma"/>
            <family val="2"/>
          </rPr>
          <t>Enter amount from Funding Report</t>
        </r>
      </text>
    </comment>
    <comment ref="F10" authorId="0" shapeId="0" xr:uid="{00000000-0006-0000-0C00-000002000000}">
      <text>
        <r>
          <rPr>
            <b/>
            <sz val="9"/>
            <color indexed="81"/>
            <rFont val="Tahoma"/>
            <family val="2"/>
          </rPr>
          <t>Enter Budget Adjustment amount:
  - Category total (bold yellow)
  - Line Item Details (light yellow), as required.</t>
        </r>
      </text>
    </comment>
    <comment ref="E17" authorId="0" shapeId="0" xr:uid="{00000000-0006-0000-0C00-000003000000}">
      <text>
        <r>
          <rPr>
            <b/>
            <sz val="9"/>
            <color indexed="81"/>
            <rFont val="Tahoma"/>
            <family val="2"/>
          </rPr>
          <t>Enter amount from Funding Report:
  - Category total (bold yellow)
  - Line Item Details (light yellow), as required.</t>
        </r>
      </text>
    </comment>
    <comment ref="F17" authorId="0" shapeId="0" xr:uid="{00000000-0006-0000-0C00-000004000000}">
      <text>
        <r>
          <rPr>
            <b/>
            <sz val="9"/>
            <color indexed="81"/>
            <rFont val="Tahoma"/>
            <family val="2"/>
          </rPr>
          <t>Enter Budget Adjustment amount:
  - Category total (bold yellow)     or
  - Line Item Details (light yellow)</t>
        </r>
      </text>
    </comment>
    <comment ref="E31" authorId="0" shapeId="0" xr:uid="{00000000-0006-0000-0C00-000005000000}">
      <text>
        <r>
          <rPr>
            <b/>
            <sz val="9"/>
            <color indexed="81"/>
            <rFont val="Tahoma"/>
            <family val="2"/>
          </rPr>
          <t>Enter amount from Funding Report:
  - Category total (bold yellow)
  - Line Item Details (light yellow), as required.</t>
        </r>
      </text>
    </comment>
    <comment ref="F31" authorId="0" shapeId="0" xr:uid="{00000000-0006-0000-0C00-000006000000}">
      <text>
        <r>
          <rPr>
            <b/>
            <sz val="9"/>
            <color indexed="81"/>
            <rFont val="Tahoma"/>
            <family val="2"/>
          </rPr>
          <t>Enter Budget Adjustment amount:
  - Category total (bold yellow)     or
  - Line Item Details (light yellow)</t>
        </r>
      </text>
    </comment>
    <comment ref="E36" authorId="0" shapeId="0" xr:uid="{00000000-0006-0000-0C00-000007000000}">
      <text>
        <r>
          <rPr>
            <b/>
            <sz val="9"/>
            <color indexed="81"/>
            <rFont val="Tahoma"/>
            <family val="2"/>
          </rPr>
          <t>Enter amount from Funding Report:
  - Category total (bold yellow)
  - Line Item Details (light yellow), as required.</t>
        </r>
      </text>
    </comment>
    <comment ref="F36" authorId="0" shapeId="0" xr:uid="{00000000-0006-0000-0C00-000008000000}">
      <text>
        <r>
          <rPr>
            <b/>
            <sz val="9"/>
            <color indexed="81"/>
            <rFont val="Tahoma"/>
            <family val="2"/>
          </rPr>
          <t>Enter Budget Adjustment amount:
  - Category total (bold yellow)     or
  - Line Item Details (light yellow)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<sst xmlns="http://schemas.openxmlformats.org/spreadsheetml/2006/main" count="2885" uniqueCount="1576">
  <si>
    <t>CR-2</t>
  </si>
  <si>
    <t>N/A</t>
  </si>
  <si>
    <t>DGS-30-198</t>
  </si>
  <si>
    <t>COST REVIEW</t>
  </si>
  <si>
    <t>Light</t>
  </si>
  <si>
    <t>Project Data</t>
  </si>
  <si>
    <t>QUESTIONNAIRE</t>
  </si>
  <si>
    <t>Medium</t>
  </si>
  <si>
    <t>Heavy</t>
  </si>
  <si>
    <t>PROJECT</t>
  </si>
  <si>
    <t>DATE:</t>
  </si>
  <si>
    <t>Specify</t>
  </si>
  <si>
    <t>Design-Build</t>
  </si>
  <si>
    <t>Code</t>
  </si>
  <si>
    <t>Description</t>
  </si>
  <si>
    <t>CM at Risk</t>
  </si>
  <si>
    <t>Agency:</t>
  </si>
  <si>
    <t xml:space="preserve"> </t>
  </si>
  <si>
    <t>Design-Bid-Build</t>
  </si>
  <si>
    <t>Project:</t>
  </si>
  <si>
    <t>ESCO</t>
  </si>
  <si>
    <t>Sub-Project:</t>
  </si>
  <si>
    <t>PPEA</t>
  </si>
  <si>
    <t>Comments:</t>
  </si>
  <si>
    <t>Agency Contact:</t>
  </si>
  <si>
    <t>Agency Address: (Street)</t>
  </si>
  <si>
    <t>Agency Address: (City)</t>
  </si>
  <si>
    <t>Agency Phone:</t>
  </si>
  <si>
    <t>Agency E-mail:</t>
  </si>
  <si>
    <t>Yes</t>
  </si>
  <si>
    <t>No</t>
  </si>
  <si>
    <t>PROJECT SCHEDULE</t>
  </si>
  <si>
    <t>PROJECT DELIVERY METHOD</t>
  </si>
  <si>
    <t>Start of Construction (enter date)</t>
  </si>
  <si>
    <t>Specify &gt;</t>
  </si>
  <si>
    <t>Length of Construction Period (in months)</t>
  </si>
  <si>
    <t>Date of Mid-Point of Construction</t>
  </si>
  <si>
    <t>PROJECT SCOPE</t>
  </si>
  <si>
    <t>New Construction (sf)</t>
  </si>
  <si>
    <t>Renovation (sf)</t>
  </si>
  <si>
    <t>Total SF</t>
  </si>
  <si>
    <t>OTHER PROJECT SCOPE</t>
  </si>
  <si>
    <t>Net # of New Parking Spaces - Surface Lot</t>
  </si>
  <si>
    <t>Net # of New Parking Spaces - Parking Deck</t>
  </si>
  <si>
    <t>TOTAL NET NUMBER OF NEW PARKING SPACES</t>
  </si>
  <si>
    <t>PREVAILING WAGE</t>
  </si>
  <si>
    <t>Institutions of Higher Education exercising alternate operational authority with respect to the Code of Virginia § 2.2-4321.3: “Payment of prevailing wage for work performed on public works contracts” hereby declares that prevailing wage applies:</t>
  </si>
  <si>
    <r>
      <t>Site Size</t>
    </r>
    <r>
      <rPr>
        <sz val="10"/>
        <rFont val="Arial"/>
        <family val="2"/>
      </rPr>
      <t xml:space="preserve"> (acres)</t>
    </r>
  </si>
  <si>
    <r>
      <rPr>
        <b/>
        <u/>
        <sz val="12"/>
        <rFont val="Arial"/>
        <family val="2"/>
      </rPr>
      <t>PROJECT USE DISTRIBUTION</t>
    </r>
    <r>
      <rPr>
        <sz val="12"/>
        <rFont val="Arial"/>
        <family val="2"/>
      </rPr>
      <t xml:space="preserve"> </t>
    </r>
    <r>
      <rPr>
        <sz val="10"/>
        <rFont val="Arial"/>
        <family val="2"/>
      </rPr>
      <t>(ex. Classroom, Lab, Gymnasium, etc…)</t>
    </r>
  </si>
  <si>
    <t>Use Description</t>
  </si>
  <si>
    <t>Square Feet</t>
  </si>
  <si>
    <t>sf</t>
  </si>
  <si>
    <t>Total Scope</t>
  </si>
  <si>
    <t>Ok</t>
  </si>
  <si>
    <t>Funding</t>
  </si>
  <si>
    <t>PROJECT FUNDS</t>
  </si>
  <si>
    <t>Amounts</t>
  </si>
  <si>
    <t>Comments</t>
  </si>
  <si>
    <t>A.)</t>
  </si>
  <si>
    <t>Total Project Cost</t>
  </si>
  <si>
    <t>B.)</t>
  </si>
  <si>
    <t>Non-Pool Funds Secured By Agency</t>
  </si>
  <si>
    <t>Private Funds</t>
  </si>
  <si>
    <t>02000</t>
  </si>
  <si>
    <t>HEO</t>
  </si>
  <si>
    <t>03060</t>
  </si>
  <si>
    <t>Commonwealth Transportation</t>
  </si>
  <si>
    <t>04720</t>
  </si>
  <si>
    <t>Local</t>
  </si>
  <si>
    <t>07000</t>
  </si>
  <si>
    <t>Revenue Bonds Proceeds (9C)</t>
  </si>
  <si>
    <t>08130</t>
  </si>
  <si>
    <t>Revenue Bonds (9D)</t>
  </si>
  <si>
    <t>08150</t>
  </si>
  <si>
    <t>Dedicated Special Revenue</t>
  </si>
  <si>
    <t>09200</t>
  </si>
  <si>
    <t>Federal Funds</t>
  </si>
  <si>
    <t>10000</t>
  </si>
  <si>
    <t>General Funds</t>
  </si>
  <si>
    <t>01000</t>
  </si>
  <si>
    <t>GOB</t>
  </si>
  <si>
    <t>08110</t>
  </si>
  <si>
    <t>Gifts</t>
  </si>
  <si>
    <t>Other</t>
  </si>
  <si>
    <t xml:space="preserve">TOTAL </t>
  </si>
  <si>
    <t>C, E, and F not used to synchronize with Funding Report</t>
  </si>
  <si>
    <t>D.)</t>
  </si>
  <si>
    <t>Planning Funds Already Received From Planning Pool or Construction Pool</t>
  </si>
  <si>
    <t>G.)</t>
  </si>
  <si>
    <t>Additional Amount Requested From VPBA / VCBA Construction Pool:</t>
  </si>
  <si>
    <t>Source of Pool Funds For Construction:</t>
  </si>
  <si>
    <t>( A - ( B + D ))</t>
  </si>
  <si>
    <t>2008 Chapter 1</t>
  </si>
  <si>
    <t>FF&amp;E:</t>
  </si>
  <si>
    <t>2011 Chapter 890</t>
  </si>
  <si>
    <t>2012 Chapter 3</t>
  </si>
  <si>
    <t>H.)</t>
  </si>
  <si>
    <t xml:space="preserve">Agency Reimbursement </t>
  </si>
  <si>
    <t>2013 Chapter 806</t>
  </si>
  <si>
    <t>HEO, Local, or Other Reimbursement</t>
  </si>
  <si>
    <t>( Funds That Agency Laid-Out To Further Design. This amount is included in "G" above )</t>
  </si>
  <si>
    <t>2014 Chapter 1 Caboose</t>
  </si>
  <si>
    <t>2014 Chapter 2</t>
  </si>
  <si>
    <t>2015 Chapter 665</t>
  </si>
  <si>
    <t>2016 Chapter 759/769</t>
  </si>
  <si>
    <t>I.)</t>
  </si>
  <si>
    <t xml:space="preserve">Total Amount Requested From Pool </t>
  </si>
  <si>
    <t>2017 Chapter 836</t>
  </si>
  <si>
    <t>( D + G )</t>
  </si>
  <si>
    <t>For additional information regarding funding:</t>
  </si>
  <si>
    <t>http://www.doa.virginia.gov/Admin_Services/CAPP/CAPP_Topics/60106.pdf</t>
  </si>
  <si>
    <t>Future Pool</t>
  </si>
  <si>
    <r>
      <rPr>
        <sz val="11"/>
        <rFont val="Arial"/>
        <family val="2"/>
      </rPr>
      <t xml:space="preserve">If project is phased, enter costs by phase.   If project is not phased, enter all costs under Phase 1. 
</t>
    </r>
    <r>
      <rPr>
        <sz val="11"/>
        <color indexed="10"/>
        <rFont val="Arial"/>
        <family val="2"/>
      </rPr>
      <t>For projects with multiple funding requests due to multiple, independent sub-projects:  
1.) Make the previous phase budget reflect the funding authorized by the 6-PAC as shown in the Funding Report.  
      Either enter category totals (from the Funding Report) in the bright yellow cells* or individual costs in the light yellow cells, but not both.
      * Bright yellow cells appear only when "Previous" is selected from the drop-down at the top of the Phase column.
2.) Make the current phase and all future phase requests reflect net funding needed.
3.) If requested Construction amount differs from the Cost Estimate, please explain why in the Comments section of the Summary tab.</t>
    </r>
  </si>
  <si>
    <t>Current</t>
  </si>
  <si>
    <t>Single Phase 
/ Phase 1</t>
  </si>
  <si>
    <t>Phase 2</t>
  </si>
  <si>
    <t>Phase 3</t>
  </si>
  <si>
    <t>Phase 4</t>
  </si>
  <si>
    <t>Phase 5</t>
  </si>
  <si>
    <t>Phase 6</t>
  </si>
  <si>
    <t>Phase 7</t>
  </si>
  <si>
    <t>Phase 8</t>
  </si>
  <si>
    <t>Phase 9</t>
  </si>
  <si>
    <t>Phase 10</t>
  </si>
  <si>
    <t>Previous</t>
  </si>
  <si>
    <t>Phase Title:</t>
  </si>
  <si>
    <t xml:space="preserve">Future </t>
  </si>
  <si>
    <t>Amount</t>
  </si>
  <si>
    <t>Site Acquisition</t>
  </si>
  <si>
    <t>Site Acquisition Total</t>
  </si>
  <si>
    <t>A/E Estimate</t>
  </si>
  <si>
    <t xml:space="preserve">Construction   </t>
  </si>
  <si>
    <t>Basis of construction amount requested:</t>
  </si>
  <si>
    <t>Independent Estimate</t>
  </si>
  <si>
    <t>Building</t>
  </si>
  <si>
    <t>Sitework</t>
  </si>
  <si>
    <t>Accepted VE / Value Analysis (if CM) (not already accounted for in the estimate)</t>
  </si>
  <si>
    <t>Construction Total</t>
  </si>
  <si>
    <t>Design &amp; Related Services</t>
  </si>
  <si>
    <t>A/E Basic Services</t>
  </si>
  <si>
    <t>A/E Additional Services</t>
  </si>
  <si>
    <t>A/E Reimbursables</t>
  </si>
  <si>
    <t>Specialty Consultants (Food Services, Acoustics, etc.)</t>
  </si>
  <si>
    <t>CM Design Phase Services</t>
  </si>
  <si>
    <t>Subsurface Investigation (Geotech, Soil Borings)</t>
  </si>
  <si>
    <t>Land Survey</t>
  </si>
  <si>
    <t>Archeological Survey</t>
  </si>
  <si>
    <t>Hazmat Survey &amp; Design</t>
  </si>
  <si>
    <t>Value Engineering Services</t>
  </si>
  <si>
    <t>Cost Estimating Services</t>
  </si>
  <si>
    <t>Other Design &amp; Related Services (list):</t>
  </si>
  <si>
    <t>Detailed Backup List of Other Design &amp; Related</t>
  </si>
  <si>
    <t>&gt;&gt;</t>
  </si>
  <si>
    <t>Design &amp; Related Services Total</t>
  </si>
  <si>
    <t>Inspection &amp; Testing Services</t>
  </si>
  <si>
    <t>Project Inspection Services (in-house or consultant)</t>
  </si>
  <si>
    <t>Project Testing Services (conc. Steel, roofing, etc.)</t>
  </si>
  <si>
    <t>Inspection &amp; Testing Services Total</t>
  </si>
  <si>
    <t xml:space="preserve">Project Management &amp; Other Costs </t>
  </si>
  <si>
    <t>Agency Project Management</t>
  </si>
  <si>
    <t>Work By Owner (List):</t>
  </si>
  <si>
    <t>Detailed Backup List of Work by Owner</t>
  </si>
  <si>
    <t>DEB Services</t>
  </si>
  <si>
    <t>Advertisements</t>
  </si>
  <si>
    <t>Printing &amp; Reproduction</t>
  </si>
  <si>
    <t>Abatement Design</t>
  </si>
  <si>
    <t>Moving &amp; Relocation Expenses</t>
  </si>
  <si>
    <t>Abatement •</t>
  </si>
  <si>
    <t>Data &amp; Voice Communications</t>
  </si>
  <si>
    <t>Signage</t>
  </si>
  <si>
    <t>Demolition</t>
  </si>
  <si>
    <t>Soil Borings</t>
  </si>
  <si>
    <t>Hazardous Material Abatement</t>
  </si>
  <si>
    <t>Geotechnical Report</t>
  </si>
  <si>
    <t>Utility Connection Fees</t>
  </si>
  <si>
    <t>Utility Relocations</t>
  </si>
  <si>
    <t>Commissioning</t>
  </si>
  <si>
    <t>Miscellaneous Other Costs (List):</t>
  </si>
  <si>
    <t>Detailed Backup List of Misc. Other Costs</t>
  </si>
  <si>
    <t>Project Management &amp; Other Costs  Total</t>
  </si>
  <si>
    <t>Furnishings &amp; Movable Equipment (FF&amp;E)</t>
  </si>
  <si>
    <t>Furnishings</t>
  </si>
  <si>
    <t>Detailed Backup List of Furnishings</t>
  </si>
  <si>
    <t>Movable Equipment</t>
  </si>
  <si>
    <t>Detailed Backup of Movable Equipment</t>
  </si>
  <si>
    <t>Furnishings &amp; Movable Equipment (FF&amp;E) Total</t>
  </si>
  <si>
    <t>Construction Contingency</t>
  </si>
  <si>
    <t>Baseline Construction Contingency Total</t>
  </si>
  <si>
    <t>Totals</t>
  </si>
  <si>
    <t>Acquisition Costs</t>
  </si>
  <si>
    <t>Construction Costs</t>
  </si>
  <si>
    <t>Soft Costs (less FF&amp;E and Acquisition Costs)</t>
  </si>
  <si>
    <t>Total Costs</t>
  </si>
  <si>
    <t>&lt;&lt;&lt;  Return to Budget Tab</t>
  </si>
  <si>
    <t>Phase 11</t>
  </si>
  <si>
    <t>Phase 12</t>
  </si>
  <si>
    <t>Phase 13</t>
  </si>
  <si>
    <t>Phase 14</t>
  </si>
  <si>
    <t>Phase 15</t>
  </si>
  <si>
    <t>Instructions: List detailed information here.  Info entered on this tab gets rolled-up and inserted onto the "Budget" tab row of the same name.</t>
  </si>
  <si>
    <t>Total Amount</t>
  </si>
  <si>
    <t>Other Design &amp; Related Services Total</t>
  </si>
  <si>
    <t>Work by Owner Total</t>
  </si>
  <si>
    <t>Work by Owner (list):</t>
  </si>
  <si>
    <t>Miscellaneous Other Costs Total</t>
  </si>
  <si>
    <t>Furnishings Total</t>
  </si>
  <si>
    <r>
      <t xml:space="preserve">Furnishings (List here </t>
    </r>
    <r>
      <rPr>
        <u/>
        <sz val="9"/>
        <color indexed="10"/>
        <rFont val="Arial"/>
        <family val="2"/>
      </rPr>
      <t>or provide separate list</t>
    </r>
    <r>
      <rPr>
        <u/>
        <sz val="9"/>
        <rFont val="Arial"/>
        <family val="2"/>
      </rPr>
      <t>):</t>
    </r>
  </si>
  <si>
    <t>Movable Equipment Total</t>
  </si>
  <si>
    <r>
      <t xml:space="preserve">Movable Equipment (List here </t>
    </r>
    <r>
      <rPr>
        <u/>
        <sz val="9"/>
        <color indexed="10"/>
        <rFont val="Arial"/>
        <family val="2"/>
      </rPr>
      <t>or provide separate list</t>
    </r>
    <r>
      <rPr>
        <u/>
        <sz val="9"/>
        <rFont val="Arial"/>
        <family val="2"/>
      </rPr>
      <t>):</t>
    </r>
  </si>
  <si>
    <t>Summary</t>
  </si>
  <si>
    <t>Original</t>
  </si>
  <si>
    <t>Cost Submittal Type:</t>
  </si>
  <si>
    <t>Revised</t>
  </si>
  <si>
    <t>Appeal</t>
  </si>
  <si>
    <t>PROJECT BUDGET</t>
  </si>
  <si>
    <t>Construction</t>
  </si>
  <si>
    <t>Baseline Construction Contingency</t>
  </si>
  <si>
    <t xml:space="preserve">TOTAL PROJECT BUDGET </t>
  </si>
  <si>
    <t>Total Project Cost / Funding Requirement</t>
  </si>
  <si>
    <t>Additional Amount Requested From VPBA / VCBA Const. Pool:</t>
  </si>
  <si>
    <t>Agency Reimbursement (included in G)</t>
  </si>
  <si>
    <t>Total Amount Requested From Pool (D + G)</t>
  </si>
  <si>
    <t>BUILDING</t>
  </si>
  <si>
    <t>DESCRIPTION (phase 1 only)</t>
  </si>
  <si>
    <t>Use Group:</t>
  </si>
  <si>
    <t>Construction Type:</t>
  </si>
  <si>
    <t>UNIFORMAT CATEGORY DESCRIPTIONS</t>
  </si>
  <si>
    <t>A</t>
  </si>
  <si>
    <t>Substructure</t>
  </si>
  <si>
    <t>B</t>
  </si>
  <si>
    <t>Shell</t>
  </si>
  <si>
    <t>C</t>
  </si>
  <si>
    <t>Interiors</t>
  </si>
  <si>
    <t>D</t>
  </si>
  <si>
    <t>Services</t>
  </si>
  <si>
    <t>E</t>
  </si>
  <si>
    <t>Equipment &amp; Furnishings</t>
  </si>
  <si>
    <t>F</t>
  </si>
  <si>
    <t>Special Const. &amp; Demo.</t>
  </si>
  <si>
    <t>G</t>
  </si>
  <si>
    <t>Sitework &amp; Utilities</t>
  </si>
  <si>
    <t>New Parking Spaces Developed With Project</t>
  </si>
  <si>
    <t>Other Distignuishing Features</t>
  </si>
  <si>
    <t>RENOVATION LEVEL</t>
  </si>
  <si>
    <t>COMMENTS</t>
  </si>
  <si>
    <t>PROJECT DESCRIPTION: EXISTING AND NEW WORK</t>
  </si>
  <si>
    <t>A-1</t>
  </si>
  <si>
    <t>Not Required</t>
  </si>
  <si>
    <r>
      <rPr>
        <b/>
        <sz val="10"/>
        <color indexed="10"/>
        <rFont val="Arial"/>
        <family val="2"/>
      </rPr>
      <t xml:space="preserve">This sheet is for </t>
    </r>
    <r>
      <rPr>
        <b/>
        <u/>
        <sz val="10"/>
        <color indexed="10"/>
        <rFont val="Arial"/>
        <family val="2"/>
      </rPr>
      <t>optional</t>
    </r>
    <r>
      <rPr>
        <b/>
        <sz val="10"/>
        <color indexed="10"/>
        <rFont val="Arial"/>
        <family val="2"/>
      </rPr>
      <t xml:space="preserve"> use.  </t>
    </r>
    <r>
      <rPr>
        <b/>
        <sz val="10"/>
        <color indexed="8"/>
        <rFont val="Arial"/>
        <family val="2"/>
      </rPr>
      <t>Sheet (tab) may be copied for each phase.  See legend below</t>
    </r>
    <r>
      <rPr>
        <b/>
        <sz val="10"/>
        <rFont val="Arial"/>
        <family val="2"/>
      </rPr>
      <t xml:space="preserve">.  Use any level of Uniformat II to identify the work.  </t>
    </r>
  </si>
  <si>
    <t>A-2</t>
  </si>
  <si>
    <t>1-A</t>
  </si>
  <si>
    <t>Unknown</t>
  </si>
  <si>
    <t>A-3</t>
  </si>
  <si>
    <t>1-B</t>
  </si>
  <si>
    <t>Other – See Comments</t>
  </si>
  <si>
    <t>3-D</t>
  </si>
  <si>
    <t xml:space="preserve">cells are pull-downs. </t>
  </si>
  <si>
    <t xml:space="preserve">  Yellow </t>
  </si>
  <si>
    <t>cells are for text.</t>
  </si>
  <si>
    <t>A-4</t>
  </si>
  <si>
    <t>2-A</t>
  </si>
  <si>
    <t>Standard Grade</t>
  </si>
  <si>
    <t>A-5</t>
  </si>
  <si>
    <t>2-B</t>
  </si>
  <si>
    <t>Custom Grade</t>
  </si>
  <si>
    <t>Building Name or Phase number:</t>
  </si>
  <si>
    <t>3-A</t>
  </si>
  <si>
    <t>Premium Grade</t>
  </si>
  <si>
    <t>Use Group(s)</t>
  </si>
  <si>
    <t>F-1</t>
  </si>
  <si>
    <t>3-B</t>
  </si>
  <si>
    <t>Construction Type</t>
  </si>
  <si>
    <t>H-3</t>
  </si>
  <si>
    <t>Square Foot (this bldg./phase):</t>
  </si>
  <si>
    <t xml:space="preserve">ASTM Uniformat II Classification Standard:                   </t>
  </si>
  <si>
    <t>H-4</t>
  </si>
  <si>
    <t>Level I</t>
  </si>
  <si>
    <t>Level II</t>
  </si>
  <si>
    <t>Level III</t>
  </si>
  <si>
    <t>H-5</t>
  </si>
  <si>
    <t>DESCRIPTION OF 
BUILDING, SITE, AND EXISTING CONDITIONS</t>
  </si>
  <si>
    <t>DESCRIPTION OF WORK</t>
  </si>
  <si>
    <t>I-1</t>
  </si>
  <si>
    <t>I-2</t>
  </si>
  <si>
    <t>A  Substructure</t>
  </si>
  <si>
    <t>A10  Foundations</t>
  </si>
  <si>
    <t>A1010  Standard Foundations</t>
  </si>
  <si>
    <t>Ren - L</t>
  </si>
  <si>
    <t>I-3</t>
  </si>
  <si>
    <t>A1020  Special Foundations</t>
  </si>
  <si>
    <t>Ren - M</t>
  </si>
  <si>
    <t>I-4</t>
  </si>
  <si>
    <t>A1030  Slab on Grade</t>
  </si>
  <si>
    <t>Ren - H</t>
  </si>
  <si>
    <t>M</t>
  </si>
  <si>
    <t>A20  Basement Construction</t>
  </si>
  <si>
    <t>A2010  Basement Excavation</t>
  </si>
  <si>
    <t>New</t>
  </si>
  <si>
    <t>R-1</t>
  </si>
  <si>
    <t>A2020  Basement Walls</t>
  </si>
  <si>
    <t>R-2</t>
  </si>
  <si>
    <t>Spread Footings</t>
  </si>
  <si>
    <t>B  Shell</t>
  </si>
  <si>
    <t>B10  Superstructure</t>
  </si>
  <si>
    <t>B1010  Floor Construction</t>
  </si>
  <si>
    <t>R-3</t>
  </si>
  <si>
    <t>Piles</t>
  </si>
  <si>
    <t>B1020  Roof Construction</t>
  </si>
  <si>
    <t>R-4</t>
  </si>
  <si>
    <t>Piles &amp; Grd Beams</t>
  </si>
  <si>
    <t>B20  Exterior Enclosure</t>
  </si>
  <si>
    <t>B2010  Exterior Walls</t>
  </si>
  <si>
    <t>S-1</t>
  </si>
  <si>
    <t>CIP Conc Ple Caps</t>
  </si>
  <si>
    <t>B2020  Exterior Windows</t>
  </si>
  <si>
    <t>S-2</t>
  </si>
  <si>
    <t>Foundation</t>
  </si>
  <si>
    <t>B2030  Exterior Doors</t>
  </si>
  <si>
    <t>U</t>
  </si>
  <si>
    <t>B30  Roofing</t>
  </si>
  <si>
    <t>B3010  Roof Coverings</t>
  </si>
  <si>
    <t>Brick</t>
  </si>
  <si>
    <t>B3020  Roof Openings</t>
  </si>
  <si>
    <t>CMU</t>
  </si>
  <si>
    <t>C  Interiors</t>
  </si>
  <si>
    <t>C10  Interior Construction</t>
  </si>
  <si>
    <t>C1010  Partitions</t>
  </si>
  <si>
    <t>Stone</t>
  </si>
  <si>
    <t>C1020  Interior Doors</t>
  </si>
  <si>
    <t>Concrete</t>
  </si>
  <si>
    <t>C1030  Fittings</t>
  </si>
  <si>
    <t>Curtain Wall</t>
  </si>
  <si>
    <t>C20  Stairs</t>
  </si>
  <si>
    <t>C2010  Stair Construction</t>
  </si>
  <si>
    <t>Metal</t>
  </si>
  <si>
    <t>C2020  Stair Finishes</t>
  </si>
  <si>
    <t>Wood Siding</t>
  </si>
  <si>
    <t>C30  Interior Finishes</t>
  </si>
  <si>
    <t>C3010  Wall Finishes</t>
  </si>
  <si>
    <t>C3020  Floor Finishes</t>
  </si>
  <si>
    <t>C3030  Ceiling Finishes</t>
  </si>
  <si>
    <t>D  Services</t>
  </si>
  <si>
    <t>D10  Conveying</t>
  </si>
  <si>
    <t>D1010  Elevators &amp; Lifts</t>
  </si>
  <si>
    <t>D1020  Escalators &amp; Moving Walks</t>
  </si>
  <si>
    <t>D1090  Other Conveying Systems</t>
  </si>
  <si>
    <t>D20  Plumbing</t>
  </si>
  <si>
    <t>D2010  Plumbing Fixtures</t>
  </si>
  <si>
    <t>D2020  Domestic Water Distribution</t>
  </si>
  <si>
    <t>From Plant</t>
  </si>
  <si>
    <t>D2030  Sanitary Waste</t>
  </si>
  <si>
    <t>Terminal &amp; Package Units</t>
  </si>
  <si>
    <t>D2040  Rain Water Drainage</t>
  </si>
  <si>
    <t>Gas</t>
  </si>
  <si>
    <t>D2090  Other Plumbing Systems</t>
  </si>
  <si>
    <t>4-Pipe</t>
  </si>
  <si>
    <t>D30  HVAC</t>
  </si>
  <si>
    <t>D3010  Energy Supply</t>
  </si>
  <si>
    <t>VAV</t>
  </si>
  <si>
    <t>D3020  Heat Generating Systems</t>
  </si>
  <si>
    <t>Chiller(s)</t>
  </si>
  <si>
    <t>D3030  Cooling Generating Systems</t>
  </si>
  <si>
    <t>Boiler(s)</t>
  </si>
  <si>
    <t>D3040  Distribution Systems</t>
  </si>
  <si>
    <t>Heat Pumps</t>
  </si>
  <si>
    <t>D3050  Terminal &amp; Package Units</t>
  </si>
  <si>
    <t>D3060  Controls &amp; Instrumentation</t>
  </si>
  <si>
    <t>D3070  System Testing &amp; Balancing</t>
  </si>
  <si>
    <t>D3090  Other HVAC Systems &amp; Equipment</t>
  </si>
  <si>
    <t>D40  Fire Protection</t>
  </si>
  <si>
    <t>D4010  Sprinklers</t>
  </si>
  <si>
    <t>D4020  Standpipes</t>
  </si>
  <si>
    <t>D4030  Fire Protection Specialties</t>
  </si>
  <si>
    <t>D4090  Other Fire Protection Systems</t>
  </si>
  <si>
    <t>D50  Electrical</t>
  </si>
  <si>
    <t>D5010  Electrical Service &amp; Distribution</t>
  </si>
  <si>
    <t>D5020  Lighting and Branch Wiring</t>
  </si>
  <si>
    <t>D5030  Communications &amp; Security</t>
  </si>
  <si>
    <t>D5090  Other Electrical Systems</t>
  </si>
  <si>
    <t>E  Equipment &amp; Furnishings</t>
  </si>
  <si>
    <t>E10  Equipment</t>
  </si>
  <si>
    <t>E1010  Commercial Equipment</t>
  </si>
  <si>
    <t>E1020  Institutional Equipment</t>
  </si>
  <si>
    <t>E1030  Vehicular Equipment</t>
  </si>
  <si>
    <t>E1090  Other Equipment</t>
  </si>
  <si>
    <t>E20  Furnishings</t>
  </si>
  <si>
    <t>E2010  Fixed Furnishings</t>
  </si>
  <si>
    <t>E2020  Movable Furnishings</t>
  </si>
  <si>
    <t>F  Special Construction &amp; Demolition</t>
  </si>
  <si>
    <t>F10  Special Construction</t>
  </si>
  <si>
    <t>F1010  Special Structures</t>
  </si>
  <si>
    <t>Lab Eq.</t>
  </si>
  <si>
    <t>F1020  Integrated Construction</t>
  </si>
  <si>
    <t>Special Eq.</t>
  </si>
  <si>
    <t>F1030  Special Construction Systems</t>
  </si>
  <si>
    <t>Water</t>
  </si>
  <si>
    <t>F1040  Special Facilities</t>
  </si>
  <si>
    <t>San.</t>
  </si>
  <si>
    <t>F1050  Special Controls and Instrumentation</t>
  </si>
  <si>
    <t>Storm</t>
  </si>
  <si>
    <t>F20  Selective Building Demolition</t>
  </si>
  <si>
    <t>F2010  Building Elements Demolition</t>
  </si>
  <si>
    <t>F2020  Hazardous Components Abatement</t>
  </si>
  <si>
    <t>Existing</t>
  </si>
  <si>
    <t>SITE</t>
  </si>
  <si>
    <t>Surface Lot</t>
  </si>
  <si>
    <t xml:space="preserve"> SITE</t>
  </si>
  <si>
    <t>Soil Conditions</t>
  </si>
  <si>
    <t>G  Sitework &amp; Utilities</t>
  </si>
  <si>
    <t>G10  Site Preparation</t>
  </si>
  <si>
    <t>G1010  Site Clearing</t>
  </si>
  <si>
    <t>Parking Deck</t>
  </si>
  <si>
    <t>G1020  Site Demolition and Relocations</t>
  </si>
  <si>
    <t>G1030  Site Earthwork</t>
  </si>
  <si>
    <t>G1040  Hazardous Waste Removal</t>
  </si>
  <si>
    <t>Stable</t>
  </si>
  <si>
    <t>G20  Site Improvements</t>
  </si>
  <si>
    <t>G2010  Roadways</t>
  </si>
  <si>
    <t>Unsuitable</t>
  </si>
  <si>
    <t>New Parking Spaces</t>
  </si>
  <si>
    <t>G2020  Parking Lots</t>
  </si>
  <si>
    <t>G2030  Pedestrian Paving</t>
  </si>
  <si>
    <t>G2040  Site Development</t>
  </si>
  <si>
    <t>G2050  Landscaping</t>
  </si>
  <si>
    <t>G30  Site Mechanical Utilities</t>
  </si>
  <si>
    <t>G3010  Water Supply</t>
  </si>
  <si>
    <t>G3020  Sanitary Sewer</t>
  </si>
  <si>
    <t>G3030  Storm Sewer</t>
  </si>
  <si>
    <t>G3040  Heating Distribution</t>
  </si>
  <si>
    <t>G3050  Cooling Distribution</t>
  </si>
  <si>
    <t>G3060  Fuel Distribution</t>
  </si>
  <si>
    <t>G3090  Other Site Mechanical Utilities</t>
  </si>
  <si>
    <t>G40  Site Electrical Utilities</t>
  </si>
  <si>
    <t>G4010  Electrical Distribution</t>
  </si>
  <si>
    <t>G4020  Site Lighting</t>
  </si>
  <si>
    <t>G4030  Site Communications &amp; Security</t>
  </si>
  <si>
    <t>G4090  Other Site Electrical Utilities</t>
  </si>
  <si>
    <t>G90  Other Site Construction</t>
  </si>
  <si>
    <t>G9010  Services and Pedestrian Tunnels</t>
  </si>
  <si>
    <t>G9090  Other Site Systems &amp; Equipment</t>
  </si>
  <si>
    <t>Z  Gen'l. Cond. / OH&amp;P</t>
  </si>
  <si>
    <t>Z0000  General Conditions / Gen'l Requirements, OH &amp; P</t>
  </si>
  <si>
    <t xml:space="preserve">Extracted, with permission, from ASTM E1557-09 Standard Classification for Building Elements and Related Sitework-UNIFORMAT II, copyright ASTM International, 100 Barr Harbor Drive, West Conshohocken, PA 19428.  A copy of the complete standard may be obtained from ASTM International, www.astm.org.
</t>
  </si>
  <si>
    <t>( Click here to visit astm.org )</t>
  </si>
  <si>
    <t>LEGEND:</t>
  </si>
  <si>
    <t>(Z) The last entry above is not part of the referenced ASTM Uniformat II classification standard.</t>
  </si>
  <si>
    <t>Ren-L: Less Than 1/4 of Item Replaced or Refurbished</t>
  </si>
  <si>
    <t>Ren-M: Less Than 1/3 of Item Replaced or Refurbished</t>
  </si>
  <si>
    <t>Ren-H: Less Than 1/2 of Item Replaced or Refurbished</t>
  </si>
  <si>
    <t>New: New or Replaced Item</t>
  </si>
  <si>
    <r>
      <rPr>
        <sz val="10"/>
        <color indexed="10"/>
        <rFont val="Arial"/>
        <family val="2"/>
      </rPr>
      <t xml:space="preserve">This sheet is for </t>
    </r>
    <r>
      <rPr>
        <b/>
        <u/>
        <sz val="10"/>
        <color indexed="10"/>
        <rFont val="Arial"/>
        <family val="2"/>
      </rPr>
      <t>optional</t>
    </r>
    <r>
      <rPr>
        <sz val="10"/>
        <color indexed="10"/>
        <rFont val="Arial"/>
        <family val="2"/>
      </rPr>
      <t xml:space="preserve"> use.</t>
    </r>
  </si>
  <si>
    <t>PROPOSED PROJECT</t>
  </si>
  <si>
    <t>Building Type</t>
  </si>
  <si>
    <t>Project location (city):</t>
  </si>
  <si>
    <t>HCI for proposed project:</t>
  </si>
  <si>
    <t>Cost From Database / Comparative Project</t>
  </si>
  <si>
    <t>Comp #1</t>
  </si>
  <si>
    <t>Comp #2</t>
  </si>
  <si>
    <t>Comp #3</t>
  </si>
  <si>
    <t>Cost From Database</t>
  </si>
  <si>
    <t>COMPARABLE PROJECT</t>
  </si>
  <si>
    <t>a.</t>
  </si>
  <si>
    <t>Project title:</t>
  </si>
  <si>
    <t>b.</t>
  </si>
  <si>
    <t>Owner:</t>
  </si>
  <si>
    <t>c.</t>
  </si>
  <si>
    <t>Project location:</t>
  </si>
  <si>
    <t>d.</t>
  </si>
  <si>
    <t>Construction contract award date:</t>
  </si>
  <si>
    <t>COMPARABLE PROJECT SCOPE</t>
  </si>
  <si>
    <t>e.</t>
  </si>
  <si>
    <t>Gross area (GSF):</t>
  </si>
  <si>
    <t>f.</t>
  </si>
  <si>
    <t>Key quantity (i.e.; # of beds, cells, spaces, etc.):</t>
  </si>
  <si>
    <t>g.</t>
  </si>
  <si>
    <t>COMPARABLE PROJECT COST (or Database average)</t>
  </si>
  <si>
    <t>Enter total amount</t>
  </si>
  <si>
    <t>h.</t>
  </si>
  <si>
    <t>Total construction contract award amount:</t>
  </si>
  <si>
    <t>i.</t>
  </si>
  <si>
    <t>Sitework &amp; utilities amount (if not included above):</t>
  </si>
  <si>
    <t>j.</t>
  </si>
  <si>
    <t>Subtotal per GSF:</t>
  </si>
  <si>
    <t>BRING COMP TO NEW LOCATION AND CURRENT DATE</t>
  </si>
  <si>
    <t>k.</t>
  </si>
  <si>
    <t>HCI for comp (see tab):</t>
  </si>
  <si>
    <t>l.</t>
  </si>
  <si>
    <t>Subtotal per GSF, 
adjusted for escalation and location to today:</t>
  </si>
  <si>
    <t>MODIFICATIONS TO COMPARABLE PROJECT PER GSF</t>
  </si>
  <si>
    <t>Itemize modifications (plus or minus) to the comparative project's sitework, utilities, or building construction cost to make it comparable in scope, complexity, etc. to the proposed project.</t>
  </si>
  <si>
    <t>Description:</t>
  </si>
  <si>
    <t>Enter amount per GSF</t>
  </si>
  <si>
    <t>m1.</t>
  </si>
  <si>
    <t>Modification #1:</t>
  </si>
  <si>
    <t>m2.</t>
  </si>
  <si>
    <t>Modification #2:</t>
  </si>
  <si>
    <t>m3.</t>
  </si>
  <si>
    <t>Modification #3:</t>
  </si>
  <si>
    <t>m4.</t>
  </si>
  <si>
    <t>Modification #4:</t>
  </si>
  <si>
    <t>SUB-TOTAL OF COMP WITH MODIFICATIONS, NEW LOCATION, AND CURRENT DATE</t>
  </si>
  <si>
    <t>TOTALS</t>
  </si>
  <si>
    <t>n.</t>
  </si>
  <si>
    <t>Total cost per GSF:</t>
  </si>
  <si>
    <t>o.</t>
  </si>
  <si>
    <t>Average Cost Per GSF:</t>
  </si>
  <si>
    <t>hide row</t>
  </si>
  <si>
    <t>Number of comps:</t>
  </si>
  <si>
    <t>Appeal Request Summary</t>
  </si>
  <si>
    <t xml:space="preserve">Project Name: </t>
  </si>
  <si>
    <t xml:space="preserve">Project Number: </t>
  </si>
  <si>
    <t>Subproject:</t>
  </si>
  <si>
    <t>Current Amounts
From Funding Report</t>
  </si>
  <si>
    <t>Budget Adjustment</t>
  </si>
  <si>
    <t>Revised  Total</t>
  </si>
  <si>
    <t>Justification *</t>
  </si>
  <si>
    <t>Value Engineering Amount</t>
  </si>
  <si>
    <t>Modification 1</t>
  </si>
  <si>
    <t>Modification 2</t>
  </si>
  <si>
    <t>Modification 3</t>
  </si>
  <si>
    <t>Sub-Total: Construction</t>
  </si>
  <si>
    <t>Design &amp; Related Service Items</t>
  </si>
  <si>
    <t>Specialty Consultants (Food Service, Acoustics, etc.)</t>
  </si>
  <si>
    <t>CM Design Phase Services (for projects over $10 M)</t>
  </si>
  <si>
    <t>Subsurface Investigations (Geotech, Soil Borings)</t>
  </si>
  <si>
    <t xml:space="preserve">  </t>
  </si>
  <si>
    <t>Other Design &amp; Related Services</t>
  </si>
  <si>
    <t>Sub-Total: Design &amp; Related Service Items</t>
  </si>
  <si>
    <t>Inspection &amp; Testing Service Items</t>
  </si>
  <si>
    <t>Project Inspection Services (inhouse or consultant)</t>
  </si>
  <si>
    <t>Project Testing Services (conc., steel, roofing, etc.)</t>
  </si>
  <si>
    <t>Sub-Total: Inspection &amp; Testing Service Items</t>
  </si>
  <si>
    <t>Project Management &amp; Other Cost Items</t>
  </si>
  <si>
    <t>Project Management (inhouse or consultant)</t>
  </si>
  <si>
    <t>Work By Owner</t>
  </si>
  <si>
    <t>Miscellaneous Other Costs</t>
  </si>
  <si>
    <t>Sub-Total: Project Management &amp; Other Cost Items</t>
  </si>
  <si>
    <t>FF&amp;E</t>
  </si>
  <si>
    <t>TOTAL</t>
  </si>
  <si>
    <t>* Attach detailed backup for significant increases from approved amounts.</t>
  </si>
  <si>
    <t>Additional Amount Forecast</t>
  </si>
  <si>
    <t>Additional Agency Funding Committed</t>
  </si>
  <si>
    <t>Source</t>
  </si>
  <si>
    <t>Additional Amount Requested</t>
  </si>
  <si>
    <t>&lt; Return to Index</t>
  </si>
  <si>
    <t>Historical 
Cost 
Index</t>
  </si>
  <si>
    <t>From RSMeans, Historical Cost Index Data 2023
Copyright Gordian.
30 Patewood Dr. Suite 350, Greenville, SC, 29615; All rights reserved</t>
  </si>
  <si>
    <t>Scroll►</t>
  </si>
  <si>
    <t>◄Scroll►</t>
  </si>
  <si>
    <t xml:space="preserve">Williamsburg and Fredericksburg are not from RSMeans.  The Williamsburg HCI is an average of Richmond and Newport News and the Fredericksburg HCI is an average of Richmond and Alexandria.  </t>
  </si>
  <si>
    <t>◄Scroll</t>
  </si>
  <si>
    <t>Alabama</t>
  </si>
  <si>
    <t>Alaska</t>
  </si>
  <si>
    <t>Arizona</t>
  </si>
  <si>
    <t>Arkansas</t>
  </si>
  <si>
    <t>California</t>
  </si>
  <si>
    <t xml:space="preserve">Colorado  </t>
  </si>
  <si>
    <t>Connecticut</t>
  </si>
  <si>
    <t>Delaware</t>
  </si>
  <si>
    <t>D.C.</t>
  </si>
  <si>
    <t>Florida</t>
  </si>
  <si>
    <t>Georgia</t>
  </si>
  <si>
    <t>Hawaii</t>
  </si>
  <si>
    <t>Idaho</t>
  </si>
  <si>
    <t>Illinois</t>
  </si>
  <si>
    <t>Indiana</t>
  </si>
  <si>
    <t>Iowa</t>
  </si>
  <si>
    <t>Kansas</t>
  </si>
  <si>
    <t>Kentucky</t>
  </si>
  <si>
    <t>Lousiana</t>
  </si>
  <si>
    <t>Maine</t>
  </si>
  <si>
    <t>Maryland</t>
  </si>
  <si>
    <t>Massachusetts</t>
  </si>
  <si>
    <t>Michigan</t>
  </si>
  <si>
    <t>Minesota</t>
  </si>
  <si>
    <t>Mississippi</t>
  </si>
  <si>
    <t>Misouri</t>
  </si>
  <si>
    <t>Montana</t>
  </si>
  <si>
    <t>Nebraska</t>
  </si>
  <si>
    <t>Nevada</t>
  </si>
  <si>
    <t>New Hampshire</t>
  </si>
  <si>
    <t>New Jersey</t>
  </si>
  <si>
    <t>NM</t>
  </si>
  <si>
    <t>New York</t>
  </si>
  <si>
    <t>North Carolina</t>
  </si>
  <si>
    <t>N. 
Dakota</t>
  </si>
  <si>
    <t>Ohio</t>
  </si>
  <si>
    <t>Oklahoma</t>
  </si>
  <si>
    <t>Oregon</t>
  </si>
  <si>
    <t>Pennsylvania</t>
  </si>
  <si>
    <t>RI</t>
  </si>
  <si>
    <t>South Carolina</t>
  </si>
  <si>
    <t>South Dakota</t>
  </si>
  <si>
    <t>Tennessee</t>
  </si>
  <si>
    <t>Texas</t>
  </si>
  <si>
    <t>Utah</t>
  </si>
  <si>
    <t>Vermont</t>
  </si>
  <si>
    <t>Virginia</t>
  </si>
  <si>
    <t>Washington</t>
  </si>
  <si>
    <t>West Virginia</t>
  </si>
  <si>
    <t>Wisconsin</t>
  </si>
  <si>
    <t>Wyoming</t>
  </si>
  <si>
    <t>Canada</t>
  </si>
  <si>
    <t>Birming-
ham</t>
  </si>
  <si>
    <t>Hunts-
ville</t>
  </si>
  <si>
    <t>Mobile</t>
  </si>
  <si>
    <t>Mont-
gomery</t>
  </si>
  <si>
    <t>Tusca-
losa</t>
  </si>
  <si>
    <t>Anchor-
age</t>
  </si>
  <si>
    <t>Phoenix</t>
  </si>
  <si>
    <t>Tuscon</t>
  </si>
  <si>
    <t>Fort
Smith</t>
  </si>
  <si>
    <t>Little
Rock</t>
  </si>
  <si>
    <t>Anaheim</t>
  </si>
  <si>
    <t>Bakers-
field</t>
  </si>
  <si>
    <t>Fresno</t>
  </si>
  <si>
    <t>Los
Angeles</t>
  </si>
  <si>
    <t>Oxnard</t>
  </si>
  <si>
    <t>River-
side</t>
  </si>
  <si>
    <t>Sacra-
mento</t>
  </si>
  <si>
    <t>San
Diego</t>
  </si>
  <si>
    <t>San
Francisco</t>
  </si>
  <si>
    <t>Santa
Barbara</t>
  </si>
  <si>
    <t>Stockton</t>
  </si>
  <si>
    <t>Vallejo</t>
  </si>
  <si>
    <t>Colorado
Springs</t>
  </si>
  <si>
    <t>Denver</t>
  </si>
  <si>
    <t>Pueblo</t>
  </si>
  <si>
    <t>Bridge-
port</t>
  </si>
  <si>
    <t>Bristol</t>
  </si>
  <si>
    <t>Hartford</t>
  </si>
  <si>
    <t>New
Britain</t>
  </si>
  <si>
    <t>New
Haven</t>
  </si>
  <si>
    <t>Norwalk</t>
  </si>
  <si>
    <t>Stamford</t>
  </si>
  <si>
    <t>Water-
bury</t>
  </si>
  <si>
    <t>Wilming-
ton</t>
  </si>
  <si>
    <t>Washing-
ton</t>
  </si>
  <si>
    <t>Fort Lau-
derdale</t>
  </si>
  <si>
    <t>Jackson-
ville</t>
  </si>
  <si>
    <t>Miami</t>
  </si>
  <si>
    <t>Orlando</t>
  </si>
  <si>
    <t>Talla-
hassee</t>
  </si>
  <si>
    <t>Tampa</t>
  </si>
  <si>
    <t>Albany</t>
  </si>
  <si>
    <t>Atlanta</t>
  </si>
  <si>
    <t>Colum-
bus</t>
  </si>
  <si>
    <t>Macon</t>
  </si>
  <si>
    <t>Savan-
nah</t>
  </si>
  <si>
    <t>Hono-
lulu</t>
  </si>
  <si>
    <t>Boise</t>
  </si>
  <si>
    <t>Poca-
tello</t>
  </si>
  <si>
    <t>Chicago</t>
  </si>
  <si>
    <t>Decatur</t>
  </si>
  <si>
    <t>Joliet</t>
  </si>
  <si>
    <t>Peoria</t>
  </si>
  <si>
    <t>Rock-
ford</t>
  </si>
  <si>
    <t>Spring-
field</t>
  </si>
  <si>
    <t>Ander-
son</t>
  </si>
  <si>
    <t>Evans-
ville</t>
  </si>
  <si>
    <t>Fort
Wayne</t>
  </si>
  <si>
    <t>Gary</t>
  </si>
  <si>
    <t>Indian-
apolis</t>
  </si>
  <si>
    <t>Muncie</t>
  </si>
  <si>
    <t>South
Bend</t>
  </si>
  <si>
    <t>Terre
Haute</t>
  </si>
  <si>
    <t>Cedar
Rapids</t>
  </si>
  <si>
    <t>Daven-
port</t>
  </si>
  <si>
    <t>Des
Moines</t>
  </si>
  <si>
    <t>Sioux
City</t>
  </si>
  <si>
    <t>Water-
loo</t>
  </si>
  <si>
    <t>Topeka</t>
  </si>
  <si>
    <t>Wichita</t>
  </si>
  <si>
    <t>Lexing-
ton</t>
  </si>
  <si>
    <t>Louis-
ville</t>
  </si>
  <si>
    <t>Baton
Rouge</t>
  </si>
  <si>
    <t>Lake
Charles</t>
  </si>
  <si>
    <t>New
Orleans</t>
  </si>
  <si>
    <t>Shreve-
port</t>
  </si>
  <si>
    <t>Lewis-
ton</t>
  </si>
  <si>
    <t>Portland</t>
  </si>
  <si>
    <t>Balti-
more</t>
  </si>
  <si>
    <t>Boston</t>
  </si>
  <si>
    <t>Brockton</t>
  </si>
  <si>
    <t>Fall
River</t>
  </si>
  <si>
    <t>Law-
rence</t>
  </si>
  <si>
    <t>Lowell</t>
  </si>
  <si>
    <t>New
Bedford</t>
  </si>
  <si>
    <t>Pitts-
field</t>
  </si>
  <si>
    <t>Wor-
cester</t>
  </si>
  <si>
    <t>Ann
Arbor</t>
  </si>
  <si>
    <t>Dear-
born</t>
  </si>
  <si>
    <t>Detroit</t>
  </si>
  <si>
    <t>Flint</t>
  </si>
  <si>
    <t>Grand
Rapids</t>
  </si>
  <si>
    <t>Kala-
mazoo</t>
  </si>
  <si>
    <t>Lansing</t>
  </si>
  <si>
    <t>Sagi-
naw</t>
  </si>
  <si>
    <t>Duluth</t>
  </si>
  <si>
    <t>Minne-
apolis</t>
  </si>
  <si>
    <t>Roches-
ter</t>
  </si>
  <si>
    <t>Biloxi</t>
  </si>
  <si>
    <t>Jackson</t>
  </si>
  <si>
    <t>Kansas
City</t>
  </si>
  <si>
    <t>St. 
Joseph</t>
  </si>
  <si>
    <t>St. 
Louis</t>
  </si>
  <si>
    <t>Billings</t>
  </si>
  <si>
    <t>Great
Falls</t>
  </si>
  <si>
    <t>Lincoln</t>
  </si>
  <si>
    <t>Omaha</t>
  </si>
  <si>
    <t>Las
Vegas</t>
  </si>
  <si>
    <t>Reno</t>
  </si>
  <si>
    <t>Man-
chester</t>
  </si>
  <si>
    <t>Nashua</t>
  </si>
  <si>
    <t>Camden</t>
  </si>
  <si>
    <t>Jersey
City</t>
  </si>
  <si>
    <t>Newark</t>
  </si>
  <si>
    <t>Pater-
son</t>
  </si>
  <si>
    <t>Trenton</t>
  </si>
  <si>
    <t>Albu-
Querque</t>
  </si>
  <si>
    <t>Binghamton</t>
  </si>
  <si>
    <t>Buffalo</t>
  </si>
  <si>
    <t>Rochester</t>
  </si>
  <si>
    <t>Schenectady</t>
  </si>
  <si>
    <t>Syracuse</t>
  </si>
  <si>
    <t>Utica</t>
  </si>
  <si>
    <t>Yonkers</t>
  </si>
  <si>
    <t>Charlotte</t>
  </si>
  <si>
    <t>Durham</t>
  </si>
  <si>
    <t>Greens-
boro</t>
  </si>
  <si>
    <t>Raleigh</t>
  </si>
  <si>
    <t>Winston-Salem</t>
  </si>
  <si>
    <t>Fargo</t>
  </si>
  <si>
    <t>Akron</t>
  </si>
  <si>
    <t>Canton</t>
  </si>
  <si>
    <t>Cincinati</t>
  </si>
  <si>
    <t>Cleveland</t>
  </si>
  <si>
    <t>Columbus</t>
  </si>
  <si>
    <t>Dayton</t>
  </si>
  <si>
    <t>Lorain</t>
  </si>
  <si>
    <t>Toledo</t>
  </si>
  <si>
    <t>Youngs-
town</t>
  </si>
  <si>
    <t>Lawton</t>
  </si>
  <si>
    <t>Oklahoma City</t>
  </si>
  <si>
    <t>Tulsa</t>
  </si>
  <si>
    <t>Eugene</t>
  </si>
  <si>
    <t>Port-
land</t>
  </si>
  <si>
    <t>Allen-
town</t>
  </si>
  <si>
    <t>Erie</t>
  </si>
  <si>
    <t>Harrisburg</t>
  </si>
  <si>
    <t>Philadel-
phia</t>
  </si>
  <si>
    <t>Pittsburgh</t>
  </si>
  <si>
    <t>Reading</t>
  </si>
  <si>
    <t>Scranton</t>
  </si>
  <si>
    <t>Provid-
ence</t>
  </si>
  <si>
    <t>Charleston</t>
  </si>
  <si>
    <t>Columbia</t>
  </si>
  <si>
    <t>Rapid City</t>
  </si>
  <si>
    <t>Sioux Falls</t>
  </si>
  <si>
    <t>Chattan-
ooga</t>
  </si>
  <si>
    <t>Knoxville</t>
  </si>
  <si>
    <t>Memphis</t>
  </si>
  <si>
    <t>Nashville</t>
  </si>
  <si>
    <t>Abilene</t>
  </si>
  <si>
    <t>Amarillo</t>
  </si>
  <si>
    <t>Austin</t>
  </si>
  <si>
    <t>Beaumont</t>
  </si>
  <si>
    <t>Corpus Christi</t>
  </si>
  <si>
    <t>Dallas</t>
  </si>
  <si>
    <t>El Paso</t>
  </si>
  <si>
    <t>Fort Worth</t>
  </si>
  <si>
    <t>Houston</t>
  </si>
  <si>
    <t>Lubbock</t>
  </si>
  <si>
    <t>Odessa</t>
  </si>
  <si>
    <t>San Antonio</t>
  </si>
  <si>
    <t>Waco</t>
  </si>
  <si>
    <t>Wichita Falls</t>
  </si>
  <si>
    <t>Ogden</t>
  </si>
  <si>
    <t>Salt Lake City</t>
  </si>
  <si>
    <t>Burlington</t>
  </si>
  <si>
    <t>Rutland</t>
  </si>
  <si>
    <t>Alex-
andria</t>
  </si>
  <si>
    <t>Newport News</t>
  </si>
  <si>
    <t>Norfolk</t>
  </si>
  <si>
    <t>Williamsburg (DEB Composite of Richmond and Newport News)</t>
  </si>
  <si>
    <t>Fredericksburg (DEB Composite of Richmond and Alexandria)</t>
  </si>
  <si>
    <t>Richmond</t>
  </si>
  <si>
    <t>Roanoke</t>
  </si>
  <si>
    <t>Seattle</t>
  </si>
  <si>
    <t>Spokane</t>
  </si>
  <si>
    <t>Tacoma</t>
  </si>
  <si>
    <t>Charles-
ton</t>
  </si>
  <si>
    <t>Hunting-
ton</t>
  </si>
  <si>
    <t>Green Bay</t>
  </si>
  <si>
    <t>Kenosha</t>
  </si>
  <si>
    <t>Madison</t>
  </si>
  <si>
    <t>Milwau-
kee</t>
  </si>
  <si>
    <t>Racine</t>
  </si>
  <si>
    <t>Cheyenne</t>
  </si>
  <si>
    <t>Calgary</t>
  </si>
  <si>
    <t>Edmonton</t>
  </si>
  <si>
    <t>Hamilton</t>
  </si>
  <si>
    <t>London</t>
  </si>
  <si>
    <t>Montreal</t>
  </si>
  <si>
    <t>Ottawa</t>
  </si>
  <si>
    <t>Quebec</t>
  </si>
  <si>
    <t>Toronto</t>
  </si>
  <si>
    <t>Van-
couver</t>
  </si>
  <si>
    <t>Winnipeg</t>
  </si>
  <si>
    <t>zxc</t>
  </si>
  <si>
    <t>195..9</t>
  </si>
  <si>
    <t>177.2</t>
  </si>
  <si>
    <t>241.0</t>
  </si>
  <si>
    <t>180.0</t>
  </si>
  <si>
    <t>177.0</t>
  </si>
  <si>
    <t>165.1</t>
  </si>
  <si>
    <t>168.4</t>
  </si>
  <si>
    <t>214.2</t>
  </si>
  <si>
    <t>215.2</t>
  </si>
  <si>
    <t>217.0</t>
  </si>
  <si>
    <t>217.3</t>
  </si>
  <si>
    <t>214.8</t>
  </si>
  <si>
    <t>214.1</t>
  </si>
  <si>
    <t>221.5</t>
  </si>
  <si>
    <t>211.4</t>
  </si>
  <si>
    <t>248.0</t>
  </si>
  <si>
    <t>214.7</t>
  </si>
  <si>
    <t>218.4</t>
  </si>
  <si>
    <t>227.9</t>
  </si>
  <si>
    <t>187.8</t>
  </si>
  <si>
    <t>189.1</t>
  </si>
  <si>
    <t>184.7</t>
  </si>
  <si>
    <t>223.8</t>
  </si>
  <si>
    <t>222.8</t>
  </si>
  <si>
    <t>223.9</t>
  </si>
  <si>
    <t>222.4</t>
  </si>
  <si>
    <t>224.1</t>
  </si>
  <si>
    <t>230.3</t>
  </si>
  <si>
    <t>230.5</t>
  </si>
  <si>
    <t>223.2</t>
  </si>
  <si>
    <t>210.2</t>
  </si>
  <si>
    <t>197.0</t>
  </si>
  <si>
    <t>176.5</t>
  </si>
  <si>
    <t>171.0</t>
  </si>
  <si>
    <t>178.4</t>
  </si>
  <si>
    <t>164.4</t>
  </si>
  <si>
    <t>183.2</t>
  </si>
  <si>
    <t>166.6</t>
  </si>
  <si>
    <t>177.5</t>
  </si>
  <si>
    <t>170.2</t>
  </si>
  <si>
    <t>168.2</t>
  </si>
  <si>
    <t>167.2</t>
  </si>
  <si>
    <t>239.7</t>
  </si>
  <si>
    <t>184.1</t>
  </si>
  <si>
    <t>184.4</t>
  </si>
  <si>
    <t>238.1</t>
  </si>
  <si>
    <t>206.0</t>
  </si>
  <si>
    <t>236.8</t>
  </si>
  <si>
    <t>212.5</t>
  </si>
  <si>
    <t>224.4</t>
  </si>
  <si>
    <t>208.2</t>
  </si>
  <si>
    <t>184.5</t>
  </si>
  <si>
    <t>188.1</t>
  </si>
  <si>
    <t>180.8</t>
  </si>
  <si>
    <t>210.1</t>
  </si>
  <si>
    <t>188.4</t>
  </si>
  <si>
    <t>185.0</t>
  </si>
  <si>
    <t>185.5</t>
  </si>
  <si>
    <t>189.2</t>
  </si>
  <si>
    <t>188.3</t>
  </si>
  <si>
    <t>195.9</t>
  </si>
  <si>
    <t>188.5</t>
  </si>
  <si>
    <t>178.9</t>
  </si>
  <si>
    <t>177.4</t>
  </si>
  <si>
    <t>173.6</t>
  </si>
  <si>
    <t>173.7</t>
  </si>
  <si>
    <t>183.7</t>
  </si>
  <si>
    <t>186.1</t>
  </si>
  <si>
    <t>171.3</t>
  </si>
  <si>
    <t>170.9</t>
  </si>
  <si>
    <t>167.7</t>
  </si>
  <si>
    <t>192.4</t>
  </si>
  <si>
    <t>195.4</t>
  </si>
  <si>
    <t>187.6</t>
  </si>
  <si>
    <t>239.1</t>
  </si>
  <si>
    <t>229.1</t>
  </si>
  <si>
    <t>229.3</t>
  </si>
  <si>
    <t>234.8</t>
  </si>
  <si>
    <t>233.9</t>
  </si>
  <si>
    <t>228.5</t>
  </si>
  <si>
    <t>213.3</t>
  </si>
  <si>
    <t>227.3</t>
  </si>
  <si>
    <t>206.1</t>
  </si>
  <si>
    <t>208.4</t>
  </si>
  <si>
    <t>208.7</t>
  </si>
  <si>
    <t>196.0</t>
  </si>
  <si>
    <t>187.9</t>
  </si>
  <si>
    <t>195.7</t>
  </si>
  <si>
    <t>191.7</t>
  </si>
  <si>
    <t>211.1</t>
  </si>
  <si>
    <t>220.7</t>
  </si>
  <si>
    <t>207.5</t>
  </si>
  <si>
    <t>164.6</t>
  </si>
  <si>
    <t>169.8</t>
  </si>
  <si>
    <t>210.8</t>
  </si>
  <si>
    <t>199.3</t>
  </si>
  <si>
    <t>208.6</t>
  </si>
  <si>
    <t>189.5</t>
  </si>
  <si>
    <t>185.4</t>
  </si>
  <si>
    <t>186.3</t>
  </si>
  <si>
    <t>181.1</t>
  </si>
  <si>
    <t>210.9</t>
  </si>
  <si>
    <t>198.8</t>
  </si>
  <si>
    <t>197.3</t>
  </si>
  <si>
    <t>224.6</t>
  </si>
  <si>
    <t>226.6</t>
  </si>
  <si>
    <t>230.6</t>
  </si>
  <si>
    <t>227.8</t>
  </si>
  <si>
    <t>178.0</t>
  </si>
  <si>
    <t>205.1</t>
  </si>
  <si>
    <t>202.4</t>
  </si>
  <si>
    <t>207.8</t>
  </si>
  <si>
    <t>267.7</t>
  </si>
  <si>
    <t>202.2</t>
  </si>
  <si>
    <t>204.2</t>
  </si>
  <si>
    <t>196.4</t>
  </si>
  <si>
    <t>245.6</t>
  </si>
  <si>
    <t>165.5</t>
  </si>
  <si>
    <t>165.2</t>
  </si>
  <si>
    <t>163.9</t>
  </si>
  <si>
    <t>161.6</t>
  </si>
  <si>
    <t>164.3</t>
  </si>
  <si>
    <t>177.1</t>
  </si>
  <si>
    <t>199.2</t>
  </si>
  <si>
    <t>190.8</t>
  </si>
  <si>
    <t>203.1</t>
  </si>
  <si>
    <t>185.8</t>
  </si>
  <si>
    <t>196.7</t>
  </si>
  <si>
    <t>187.2</t>
  </si>
  <si>
    <t>199.7</t>
  </si>
  <si>
    <t>193.8</t>
  </si>
  <si>
    <t>169.3</t>
  </si>
  <si>
    <t>166.7</t>
  </si>
  <si>
    <t>200.4</t>
  </si>
  <si>
    <t>201.4</t>
  </si>
  <si>
    <t>209.0</t>
  </si>
  <si>
    <t>191.4</t>
  </si>
  <si>
    <t>200.3</t>
  </si>
  <si>
    <t>232.1</t>
  </si>
  <si>
    <t>207.1</t>
  </si>
  <si>
    <t>220.3</t>
  </si>
  <si>
    <t>162.5</t>
  </si>
  <si>
    <t>168.6</t>
  </si>
  <si>
    <t>166.8</t>
  </si>
  <si>
    <t>174.1</t>
  </si>
  <si>
    <t>178.2</t>
  </si>
  <si>
    <t>160.9</t>
  </si>
  <si>
    <t>167.5</t>
  </si>
  <si>
    <t>167.3</t>
  </si>
  <si>
    <t>172.4</t>
  </si>
  <si>
    <t>156.2</t>
  </si>
  <si>
    <t>169.5</t>
  </si>
  <si>
    <t>176.0</t>
  </si>
  <si>
    <t>166.9</t>
  </si>
  <si>
    <t>159.2</t>
  </si>
  <si>
    <t>161.7</t>
  </si>
  <si>
    <t>160.6</t>
  </si>
  <si>
    <t>174.2</t>
  </si>
  <si>
    <t>191.3</t>
  </si>
  <si>
    <t>188.6</t>
  </si>
  <si>
    <t>GENERAL</t>
  </si>
  <si>
    <t>- This form will NOT be processed as a CO-4 or as a CO-5.</t>
  </si>
  <si>
    <t xml:space="preserve">     It is intended only to communicate the funding and reqeusted budget to </t>
  </si>
  <si>
    <t xml:space="preserve">     the Cost Review section of DEB.</t>
  </si>
  <si>
    <t>- Provide information in yellow cells on the following tabs:</t>
  </si>
  <si>
    <t>- Project Data</t>
  </si>
  <si>
    <t>- Funding</t>
  </si>
  <si>
    <t>- Budget</t>
  </si>
  <si>
    <t>DATA ENTRY INSTRUCTIONS</t>
  </si>
  <si>
    <t>- Data fields typically entered by Agencies are highlighted in yellow.</t>
  </si>
  <si>
    <t>- Data fields typically entered by DEB or DPB are highlighted in blue.</t>
  </si>
  <si>
    <t xml:space="preserve">- Cells highlighted in pink with "Specify" message require data entry </t>
  </si>
  <si>
    <t xml:space="preserve">   on the appropriate tab.  I.E.: Funding info on Funding tab.</t>
  </si>
  <si>
    <t>- Use the tab key to move forward to the next fillable field.</t>
  </si>
  <si>
    <t>|-----&gt;</t>
  </si>
  <si>
    <t>- Use the shift-tab to move backwards to the previous fillable field.</t>
  </si>
  <si>
    <t>&lt;-----|</t>
  </si>
  <si>
    <t>- Some fields have "drop-down" selection arrows on the right side of the field.  For these</t>
  </si>
  <si>
    <t>types of fields, click on the arrow, then select an appropriate choice from the list.</t>
  </si>
  <si>
    <t>- When complete, save the file and e-mail it to:</t>
  </si>
  <si>
    <t>capout@dgs.virginia.gov</t>
  </si>
  <si>
    <t>If you have any questions regarding completing this form, please contact your agency's Cost Reviewer.</t>
  </si>
  <si>
    <t>Instructions:</t>
  </si>
  <si>
    <t>Go to conversion chart &gt;&gt;</t>
  </si>
  <si>
    <t>Cost guidance - See DEB Newsletter #53 - May 2019 &gt;</t>
  </si>
  <si>
    <t>Cost Calculation Guidance &gt;</t>
  </si>
  <si>
    <t>FF&amp;E Included or Excluded</t>
  </si>
  <si>
    <t>Excluded</t>
  </si>
  <si>
    <t>Included</t>
  </si>
  <si>
    <t>DPB actually put the funds in the Chapter 3 Pool.</t>
  </si>
  <si>
    <t>2018 Chapter 2</t>
  </si>
  <si>
    <t>2019 Chapter 854</t>
  </si>
  <si>
    <t>2020 Chapter 1289</t>
  </si>
  <si>
    <t>2021 Chapter 552</t>
  </si>
  <si>
    <t>TBD</t>
  </si>
  <si>
    <t>FIPS</t>
  </si>
  <si>
    <t>PROJECT_TYPE</t>
  </si>
  <si>
    <t>001 - Accomack Co.</t>
  </si>
  <si>
    <t>ACCESS CARD</t>
  </si>
  <si>
    <t>003 - Albemarle Co.</t>
  </si>
  <si>
    <t>ACCESSIBILITY IMPROVEMENT</t>
  </si>
  <si>
    <t>510 - Alexandria, City Of</t>
  </si>
  <si>
    <t>ACQUISITION</t>
  </si>
  <si>
    <t>005 - Alleghany Co.</t>
  </si>
  <si>
    <t>AGRICULTURAL</t>
  </si>
  <si>
    <t>007 - Amelia Co.</t>
  </si>
  <si>
    <t>AIRPORT</t>
  </si>
  <si>
    <t>009 - Amherst Co.</t>
  </si>
  <si>
    <t>AMPHITHEATER</t>
  </si>
  <si>
    <t>011 - Appomattox Co.</t>
  </si>
  <si>
    <t>AREA LIGHTING</t>
  </si>
  <si>
    <t>013 - Arlington Co.</t>
  </si>
  <si>
    <t>ARENA</t>
  </si>
  <si>
    <t>015 - Augusta Co.</t>
  </si>
  <si>
    <t>ARMORY</t>
  </si>
  <si>
    <t>017 - Bath Co.</t>
  </si>
  <si>
    <t>ASBESTOS &amp; LEAD PAINT</t>
  </si>
  <si>
    <t>019 - Bedford Co.</t>
  </si>
  <si>
    <t>ASSEMBLY</t>
  </si>
  <si>
    <t>515 - Bedford, City Of</t>
  </si>
  <si>
    <t>ATHLETIC FACILITY</t>
  </si>
  <si>
    <t>021 - Bland Co.</t>
  </si>
  <si>
    <t>AUDITORIUM</t>
  </si>
  <si>
    <t>023 - Botetourt Co.</t>
  </si>
  <si>
    <t>BOAT PIER</t>
  </si>
  <si>
    <t>520 - Bristol, City Of</t>
  </si>
  <si>
    <t>BOATING ACCESS</t>
  </si>
  <si>
    <t>025 - Brunswick Co.</t>
  </si>
  <si>
    <t>BOILERS</t>
  </si>
  <si>
    <t>027 - Buchanan Co.</t>
  </si>
  <si>
    <t>BOOKSTORE</t>
  </si>
  <si>
    <t>029 - Buckingham Co.</t>
  </si>
  <si>
    <t>CABINS</t>
  </si>
  <si>
    <t>530 - Buena Vista, City Of</t>
  </si>
  <si>
    <t>CAMPGROUND</t>
  </si>
  <si>
    <t>031 - Campbell Co.</t>
  </si>
  <si>
    <t>CEMETERY</t>
  </si>
  <si>
    <t>033 - Caroline Co.</t>
  </si>
  <si>
    <t>CENTRAL PLANT</t>
  </si>
  <si>
    <t>035 - Carroll Co.</t>
  </si>
  <si>
    <t>CHILDCARE</t>
  </si>
  <si>
    <t>036 - Charles City Co.</t>
  </si>
  <si>
    <t>CHILLER</t>
  </si>
  <si>
    <t>037 - Charlotte Co.</t>
  </si>
  <si>
    <t>CLASSROOM</t>
  </si>
  <si>
    <t>540 - Charlottesville, City Of</t>
  </si>
  <si>
    <t>CLASSROOM/ASSEMBLY</t>
  </si>
  <si>
    <t>550 - Chesapeake, City Of</t>
  </si>
  <si>
    <t>CLASSROOM/K-12</t>
  </si>
  <si>
    <t>041 - Chesterfield Co.</t>
  </si>
  <si>
    <t>CLASSROOM/LABORATORY</t>
  </si>
  <si>
    <t>043 - Clarke Co.</t>
  </si>
  <si>
    <t>CLASSROOM/MULTI-PURPOSE</t>
  </si>
  <si>
    <t>560 - Clifton Forge, City Of</t>
  </si>
  <si>
    <t>CLASSROOM/OFFICE</t>
  </si>
  <si>
    <t>570 - Colonial Heights, City Of</t>
  </si>
  <si>
    <t>CLASSROOM/STUDIO</t>
  </si>
  <si>
    <t>580 - Covington, City Of</t>
  </si>
  <si>
    <t>CLEANING AND CAULKING</t>
  </si>
  <si>
    <t>045 - Craig Co.</t>
  </si>
  <si>
    <t>COMFORT STATION</t>
  </si>
  <si>
    <t>047 - Culpeper Co.</t>
  </si>
  <si>
    <t>COMMUNITY CULTURAL CENTER</t>
  </si>
  <si>
    <t>049 - Cumberland Co.</t>
  </si>
  <si>
    <t>CONSTRUCTION MANAGEMENT</t>
  </si>
  <si>
    <t>590 - Danville, City Of</t>
  </si>
  <si>
    <t>CONVOCATION CENTER</t>
  </si>
  <si>
    <t>051 - Dickenson Co.</t>
  </si>
  <si>
    <t>CORRECTIONAL</t>
  </si>
  <si>
    <t>053 - Dinwiddie Co.</t>
  </si>
  <si>
    <t>COURTHOUSE</t>
  </si>
  <si>
    <t>595 - Emporia, City Of</t>
  </si>
  <si>
    <t>DAM SAFETY</t>
  </si>
  <si>
    <t>057 - Essex Co.</t>
  </si>
  <si>
    <t>DATA/TELECOMMUNICATIONS</t>
  </si>
  <si>
    <t>059 - Fairfax Co.</t>
  </si>
  <si>
    <t>DEMOLITION</t>
  </si>
  <si>
    <t>600 - Fairfax, City Of</t>
  </si>
  <si>
    <t>DINING</t>
  </si>
  <si>
    <t>610 - Falls Church, City Of</t>
  </si>
  <si>
    <t>DOORS</t>
  </si>
  <si>
    <t>061 - Fauquier Co.</t>
  </si>
  <si>
    <t>DORMITORY</t>
  </si>
  <si>
    <t>063 - Floyd Co.</t>
  </si>
  <si>
    <t>DORMITORY/DINING</t>
  </si>
  <si>
    <t>065 - Fluvanna Co.</t>
  </si>
  <si>
    <t>ELECTRICAL</t>
  </si>
  <si>
    <t>067 - Franklin Co.</t>
  </si>
  <si>
    <t>ELEVATOR</t>
  </si>
  <si>
    <t>620 - Franklin, City Of</t>
  </si>
  <si>
    <t>EMERGENCY GENERATORS</t>
  </si>
  <si>
    <t>069 - Frederick Co.</t>
  </si>
  <si>
    <t>ENERGY MANAGEMENT SYSTEM</t>
  </si>
  <si>
    <t>630 - Fredericksburg, City Of</t>
  </si>
  <si>
    <t>ENVIRONMENTAL</t>
  </si>
  <si>
    <t>640 - Galax, City Of</t>
  </si>
  <si>
    <t>EQUIPMENT</t>
  </si>
  <si>
    <t>071 - Giles Co.</t>
  </si>
  <si>
    <t>EXCAVATION</t>
  </si>
  <si>
    <t>073 - Gloucester Co.</t>
  </si>
  <si>
    <t>EXTERIOR ELECTRICAL</t>
  </si>
  <si>
    <t>075 - Goochland Co.</t>
  </si>
  <si>
    <t>EXTERIOR MECHANICAL</t>
  </si>
  <si>
    <t>077 - Grayson Co.</t>
  </si>
  <si>
    <t>EXTERIOR WALL REPAIR</t>
  </si>
  <si>
    <t>079 - Greene Co.</t>
  </si>
  <si>
    <t>FENCE</t>
  </si>
  <si>
    <t>081 - Greensville Co.</t>
  </si>
  <si>
    <t>FIRE ALARM</t>
  </si>
  <si>
    <t>083 - Halifax Co.</t>
  </si>
  <si>
    <t>FIRE PROTECTION</t>
  </si>
  <si>
    <t>650 - Hampton, City Of</t>
  </si>
  <si>
    <t>FIRE STATION</t>
  </si>
  <si>
    <t>085 - Hanover Co.</t>
  </si>
  <si>
    <t>FISHING PIER</t>
  </si>
  <si>
    <t>660 - Harrisonburg, City Of</t>
  </si>
  <si>
    <t>FITNESS CENTER</t>
  </si>
  <si>
    <t>087 - Henrico Co.</t>
  </si>
  <si>
    <t>FLOORING</t>
  </si>
  <si>
    <t>089 - Henry Co.</t>
  </si>
  <si>
    <t>FOOD SERVICES</t>
  </si>
  <si>
    <t>091 - Highland Co.</t>
  </si>
  <si>
    <t>FOOT BRIDGE</t>
  </si>
  <si>
    <t>670 - Hopewell, City Of</t>
  </si>
  <si>
    <t>FOUNDATION</t>
  </si>
  <si>
    <t>093 - Isle Of Wight Co.</t>
  </si>
  <si>
    <t>FUEL FACILITY</t>
  </si>
  <si>
    <t>095 - James City Co.</t>
  </si>
  <si>
    <t>GREENHOUSE</t>
  </si>
  <si>
    <t>097 - King And Queen Co.</t>
  </si>
  <si>
    <t>GYM</t>
  </si>
  <si>
    <t>099 - King George Co.</t>
  </si>
  <si>
    <t>HATCHERY</t>
  </si>
  <si>
    <t>101 - King William Co.</t>
  </si>
  <si>
    <t>HOSPITAL</t>
  </si>
  <si>
    <t>103 - Lancaster Co.</t>
  </si>
  <si>
    <t>HOTEL</t>
  </si>
  <si>
    <t>105 - Lee Co.</t>
  </si>
  <si>
    <t>INFRASTRUCTURE</t>
  </si>
  <si>
    <t>678 - Lexington, City Of</t>
  </si>
  <si>
    <t>JUVENILE FACILITIES</t>
  </si>
  <si>
    <t>107 - Loudoun Co.</t>
  </si>
  <si>
    <t>LABORATORY</t>
  </si>
  <si>
    <t>109 - Louisa Co.</t>
  </si>
  <si>
    <t>LABORATORY/CLASSROOM</t>
  </si>
  <si>
    <t>111 - Lunenburg Co.</t>
  </si>
  <si>
    <t>LIBRARY</t>
  </si>
  <si>
    <t>680 - Lynchburg, City Of</t>
  </si>
  <si>
    <t>LIBRARY/STUDENT CENTER</t>
  </si>
  <si>
    <t>113 - Madison Co.</t>
  </si>
  <si>
    <t>LIFE SAFETY/FIRE SAFETY</t>
  </si>
  <si>
    <t>685 - Manassas Park, City Of</t>
  </si>
  <si>
    <t>LIGHTING</t>
  </si>
  <si>
    <t>683 - Manassas, City Of</t>
  </si>
  <si>
    <t>LIVESTOCK ARENA</t>
  </si>
  <si>
    <t>690 - Martinsville, City Of</t>
  </si>
  <si>
    <t>MAINTENANCE</t>
  </si>
  <si>
    <t>115 - Mathews Co.</t>
  </si>
  <si>
    <t>MAINTENANCE AREA</t>
  </si>
  <si>
    <t>117 - Mecklenburg Co.</t>
  </si>
  <si>
    <t>MAINTENANCE BUILDING</t>
  </si>
  <si>
    <t>119 - Middlesex Co.</t>
  </si>
  <si>
    <t>MAINTENANCE GARAGE</t>
  </si>
  <si>
    <t>121 - Montgomery Co.</t>
  </si>
  <si>
    <t>MAINTENANCE RESERVE</t>
  </si>
  <si>
    <t>125 - Nelson Co.</t>
  </si>
  <si>
    <t>MANUFACTURING</t>
  </si>
  <si>
    <t>127 - New Kent Co.</t>
  </si>
  <si>
    <t>MARINE CONSTRUCTION</t>
  </si>
  <si>
    <t>700 - Newport News, City Of</t>
  </si>
  <si>
    <t>MASONRY</t>
  </si>
  <si>
    <t>710 - Norfolk, City Of</t>
  </si>
  <si>
    <t>MECHANICAL</t>
  </si>
  <si>
    <t>131 - Northampton Co.</t>
  </si>
  <si>
    <t>MENTAL HEALTH FACILITY</t>
  </si>
  <si>
    <t>133 - Northumberland Co.</t>
  </si>
  <si>
    <t>MILLWORK</t>
  </si>
  <si>
    <t>720 - Norton, City Of</t>
  </si>
  <si>
    <t>MISCELLANEOUS</t>
  </si>
  <si>
    <t>135 - Nottoway Co.</t>
  </si>
  <si>
    <t>MISCELLANEOUS BUILDINGS</t>
  </si>
  <si>
    <t>137 - Orange Co.</t>
  </si>
  <si>
    <t>MISCELLANEOUS REPAIRS</t>
  </si>
  <si>
    <t>139 - Page Co.</t>
  </si>
  <si>
    <t>MONUMENT</t>
  </si>
  <si>
    <t>141 - Patrick Co.</t>
  </si>
  <si>
    <t>MULTI-PURPOSE</t>
  </si>
  <si>
    <t>730 - Petersburg, City Of</t>
  </si>
  <si>
    <t>MUSEUM</t>
  </si>
  <si>
    <t>143 - Pittsylvania Co.</t>
  </si>
  <si>
    <t>NURSING HOME</t>
  </si>
  <si>
    <t>735 - Poquoson, City Of</t>
  </si>
  <si>
    <t>OFFICE</t>
  </si>
  <si>
    <t>740 - Portsmouth, City Of</t>
  </si>
  <si>
    <t>OFFICE/CLASSROOM</t>
  </si>
  <si>
    <t>145 - Powhatan Co.</t>
  </si>
  <si>
    <t>OFFICE/INDUSTRIAL</t>
  </si>
  <si>
    <t>147 - Prince Edward Co.</t>
  </si>
  <si>
    <t>OFFICE/OTHER</t>
  </si>
  <si>
    <t>149 - Prince George Co.</t>
  </si>
  <si>
    <t>OFFICE/PARKING GARAGE</t>
  </si>
  <si>
    <t>153 - Prince William Co.</t>
  </si>
  <si>
    <t>OFFICE/RESIDENTIAL</t>
  </si>
  <si>
    <t>155 - Pulaski Co.</t>
  </si>
  <si>
    <t>OFFICE/WAREHOUSE</t>
  </si>
  <si>
    <t>750 - Radford, City Of</t>
  </si>
  <si>
    <t>OFFICE-BANK</t>
  </si>
  <si>
    <t>157 - Rappahannock Co.</t>
  </si>
  <si>
    <t>OFFICE-HIGH RISE</t>
  </si>
  <si>
    <t>159 - Richmond Co.</t>
  </si>
  <si>
    <t>OFFICE-MEDICAL</t>
  </si>
  <si>
    <t>760 - Richmond, City Of</t>
  </si>
  <si>
    <t>OFFICE-SHELL</t>
  </si>
  <si>
    <t>161 - Roanoke Co.</t>
  </si>
  <si>
    <t>OFFICE-TENANT UPFITS/BUILDOUTS</t>
  </si>
  <si>
    <t>770 - Roanoke, City Of</t>
  </si>
  <si>
    <t>OFFICE-UPFITS/BUILDOUTS</t>
  </si>
  <si>
    <t>163 - Rockbridge Co.</t>
  </si>
  <si>
    <t>OUTDOOR TRACK</t>
  </si>
  <si>
    <t>165 - Rockingham Co.</t>
  </si>
  <si>
    <t>PAINTING</t>
  </si>
  <si>
    <t>167 - Russell Co.</t>
  </si>
  <si>
    <t>PARKING GARAGE/DECK</t>
  </si>
  <si>
    <t>775 - Salem, City Of</t>
  </si>
  <si>
    <t>PARKING-SURFACE LOTS</t>
  </si>
  <si>
    <t>169 - Scott Co.</t>
  </si>
  <si>
    <t>PARKS</t>
  </si>
  <si>
    <t>171 - Shenandoah Co.</t>
  </si>
  <si>
    <t>PAVING</t>
  </si>
  <si>
    <t>173 - Smyth Co.</t>
  </si>
  <si>
    <t>PEDESTRIAN TRAIL</t>
  </si>
  <si>
    <t>780 - South Boston, City Of</t>
  </si>
  <si>
    <t>PERFORMING ARTS CENTER</t>
  </si>
  <si>
    <t>175 - Southampton Co.</t>
  </si>
  <si>
    <t>PHYSICAL EDUCATION</t>
  </si>
  <si>
    <t>177 - Spotsylvania Co.</t>
  </si>
  <si>
    <t>PICNIC SHELTERS</t>
  </si>
  <si>
    <t>179 - Stafford Co.</t>
  </si>
  <si>
    <t>PLANNING STUDY</t>
  </si>
  <si>
    <t>790 - Staunton, City Of</t>
  </si>
  <si>
    <t>PLUMBING</t>
  </si>
  <si>
    <t>800 - Suffolk, City Of</t>
  </si>
  <si>
    <t>PORTS</t>
  </si>
  <si>
    <t>181 - Surry Co.</t>
  </si>
  <si>
    <t>PRE-CONSTRUCTION</t>
  </si>
  <si>
    <t>183 - Sussex Co.</t>
  </si>
  <si>
    <t>RAILROAD TRACK</t>
  </si>
  <si>
    <t>185 - Tazewell Co.</t>
  </si>
  <si>
    <t>RECREATIONAL</t>
  </si>
  <si>
    <t>810 - Virginia Beach, City Of</t>
  </si>
  <si>
    <t>REGULATORY COMPLIANCE</t>
  </si>
  <si>
    <t>187 - Warren Co.</t>
  </si>
  <si>
    <t>REMEDIATION</t>
  </si>
  <si>
    <t>191 - Washington Co.</t>
  </si>
  <si>
    <t>RENOVATION-GENERAL</t>
  </si>
  <si>
    <t>820 - Waynesboro, City Of</t>
  </si>
  <si>
    <t>REPAIR SHOP</t>
  </si>
  <si>
    <t>193 - Westmoreland Co.</t>
  </si>
  <si>
    <t>RESEARCH FACILITY</t>
  </si>
  <si>
    <t>830 - Williamsburg, City Of</t>
  </si>
  <si>
    <t>RESIDENTIAL PROJECTS</t>
  </si>
  <si>
    <t>840 - Winchester, City Of</t>
  </si>
  <si>
    <t>RETAIL</t>
  </si>
  <si>
    <t>195 - Wise Co.</t>
  </si>
  <si>
    <t>ROADS</t>
  </si>
  <si>
    <t>197 - Wythe Co.</t>
  </si>
  <si>
    <t>ROOFING</t>
  </si>
  <si>
    <t>199 - York Co.</t>
  </si>
  <si>
    <t>SCULPTURE</t>
  </si>
  <si>
    <t>999 - Unknown Or Multiple Locations</t>
  </si>
  <si>
    <t>SECURITY ACCESS</t>
  </si>
  <si>
    <t>SECURITY FENCE</t>
  </si>
  <si>
    <t>SITE IMPROVEMENTS</t>
  </si>
  <si>
    <t>SITEWORK</t>
  </si>
  <si>
    <t>STADIUM</t>
  </si>
  <si>
    <t>STAIRS</t>
  </si>
  <si>
    <t>STEAM TUNNEL</t>
  </si>
  <si>
    <t>STORAGE BUILDING</t>
  </si>
  <si>
    <t>STRUCTURAL</t>
  </si>
  <si>
    <t>STUDENT CENTER</t>
  </si>
  <si>
    <t>SURVEY</t>
  </si>
  <si>
    <t>SWIMMING POOL</t>
  </si>
  <si>
    <t>TELECOMMUNICATIONS</t>
  </si>
  <si>
    <t>TENNIS COURTS</t>
  </si>
  <si>
    <t>TENT</t>
  </si>
  <si>
    <t>THEATER</t>
  </si>
  <si>
    <t>TRAINING FACILITIES</t>
  </si>
  <si>
    <t>TREATMENT PLANTS</t>
  </si>
  <si>
    <t>UST</t>
  </si>
  <si>
    <t>UTILITIES</t>
  </si>
  <si>
    <t>UTILITIES - ELECTRICAL</t>
  </si>
  <si>
    <t>UTILITIES - HVAC</t>
  </si>
  <si>
    <t>UTILITIES - MISC</t>
  </si>
  <si>
    <t>UTILITIES - SEWER</t>
  </si>
  <si>
    <t>UTILITIES - STEAM</t>
  </si>
  <si>
    <t>UTILITIES - STEAM LINES</t>
  </si>
  <si>
    <t>UTILITIES - STORMWATER</t>
  </si>
  <si>
    <t>UTILITIES - TELECOMMUNICATIONS</t>
  </si>
  <si>
    <t>UTILITIES - UST</t>
  </si>
  <si>
    <t>UTILITIES - WATER</t>
  </si>
  <si>
    <t>UTILITIES - WELLS &amp; TANKS</t>
  </si>
  <si>
    <t>UTILITIES - WWTP</t>
  </si>
  <si>
    <t>VDOT - CHEMICAL BUILDING</t>
  </si>
  <si>
    <t>VDOT - COMBO BUILDING</t>
  </si>
  <si>
    <t>VDOT - FLAG POLES</t>
  </si>
  <si>
    <t>VDOT - OFFICE/SHOP/STORAGE</t>
  </si>
  <si>
    <t>VDOT - REPAIR SHOPS</t>
  </si>
  <si>
    <t>VDOT - REST AREA CONCESSION</t>
  </si>
  <si>
    <t>VDOT - SIGN CREW BLDG</t>
  </si>
  <si>
    <t>VDOT - SPREADER RACK</t>
  </si>
  <si>
    <t>VDOT - STORAGE BLDG</t>
  </si>
  <si>
    <t>VDOT - TAILER</t>
  </si>
  <si>
    <t>VDOT - TIMEKEEPER OFFICE</t>
  </si>
  <si>
    <t>VDOT - TRAFFIC MANAGEMENT CTR</t>
  </si>
  <si>
    <t>VDOT - VENDING SHELTER</t>
  </si>
  <si>
    <t>VISITORS CENTER</t>
  </si>
  <si>
    <t>WAREHOUSE</t>
  </si>
  <si>
    <t>WAREHOUSE/OFFICE</t>
  </si>
  <si>
    <t>WATERPROOFING</t>
  </si>
  <si>
    <t>WINDOWS</t>
  </si>
  <si>
    <t>2024 Chapter 2</t>
  </si>
  <si>
    <t>Proposed Project Type (This part)</t>
  </si>
  <si>
    <t>Building Construction - Quantity Unit Square Feet</t>
  </si>
  <si>
    <r>
      <t xml:space="preserve">Standard Building </t>
    </r>
    <r>
      <rPr>
        <b/>
        <sz val="10"/>
        <rFont val="Arial"/>
        <family val="2"/>
      </rPr>
      <t>Category</t>
    </r>
    <r>
      <rPr>
        <sz val="10"/>
        <rFont val="Arial"/>
        <family val="2"/>
      </rPr>
      <t xml:space="preserve"> from VBCCD</t>
    </r>
  </si>
  <si>
    <r>
      <t xml:space="preserve">Standard Building </t>
    </r>
    <r>
      <rPr>
        <b/>
        <sz val="10"/>
        <rFont val="Arial"/>
        <family val="2"/>
      </rPr>
      <t xml:space="preserve">Type </t>
    </r>
    <r>
      <rPr>
        <sz val="10"/>
        <rFont val="Arial"/>
        <family val="2"/>
      </rPr>
      <t xml:space="preserve"> from VBCCD</t>
    </r>
  </si>
  <si>
    <t>New Dormitory</t>
  </si>
  <si>
    <t>Building Category/ Type not in VBCCD</t>
  </si>
  <si>
    <t>Alexandria</t>
  </si>
  <si>
    <t>Performing Arts Center</t>
  </si>
  <si>
    <t>e1.</t>
  </si>
  <si>
    <t>Quantity Unit of Measurement</t>
  </si>
  <si>
    <t>e2.</t>
  </si>
  <si>
    <t>Gross quantity of the comp:</t>
  </si>
  <si>
    <t>e3.</t>
  </si>
  <si>
    <t>Gross quantity for this portion of the project :</t>
  </si>
  <si>
    <t>SUB-TOTAL OF COMP WITH MODIFICATIONS, NEW LOCATION AND CURRENT DATE</t>
  </si>
  <si>
    <t>0.9933-0.067*SF</t>
  </si>
  <si>
    <t>1&lt;=SF&lt;3.5</t>
  </si>
  <si>
    <t>=1.06-0.06*SF</t>
  </si>
  <si>
    <t>=1.0311-0.0389*SF</t>
  </si>
  <si>
    <t>0.5&lt;=SF&lt;1</t>
  </si>
  <si>
    <t>=Intercept+Slope*SF</t>
  </si>
  <si>
    <t>SF&lt;0.5</t>
  </si>
  <si>
    <t>&lt;0.5</t>
  </si>
  <si>
    <t>Equation</t>
  </si>
  <si>
    <t>Size Factor range</t>
  </si>
  <si>
    <t>Intercept</t>
  </si>
  <si>
    <t>Slope</t>
  </si>
  <si>
    <t>Cost Multiplier</t>
  </si>
  <si>
    <t>Size Factor</t>
  </si>
  <si>
    <t>y</t>
  </si>
  <si>
    <t>x</t>
  </si>
  <si>
    <t>Calculation Testing</t>
  </si>
  <si>
    <t>Three Curves</t>
  </si>
  <si>
    <t>Two Curves</t>
  </si>
  <si>
    <t>Others (like utility, site development etc.)</t>
  </si>
  <si>
    <t>Parking - Quantity Unit Spaces</t>
  </si>
  <si>
    <t>Parking - Quantity Unit Square Feet</t>
  </si>
  <si>
    <t>SF_CM Application</t>
  </si>
  <si>
    <t>Project Type (ths part) - Quantity Unit</t>
  </si>
  <si>
    <t>LINK TO &gt;&gt; Square Foot Project Size Modiﬁer</t>
  </si>
  <si>
    <t>Sheet Position in VBBCCD</t>
  </si>
  <si>
    <t>Building Category</t>
  </si>
  <si>
    <t>VBCCD Tabs Name</t>
  </si>
  <si>
    <t>SUMMARY Sheet Name</t>
  </si>
  <si>
    <t># of Comps</t>
  </si>
  <si>
    <t>Update Done</t>
  </si>
  <si>
    <t>To be added to Summary</t>
  </si>
  <si>
    <t xml:space="preserve">Cost Modifier </t>
  </si>
  <si>
    <t>Quantity Unit</t>
  </si>
  <si>
    <t>Quantity Range</t>
  </si>
  <si>
    <t>Median Quantity</t>
  </si>
  <si>
    <t>Median Cost/Sq.ft.</t>
  </si>
  <si>
    <t>Match</t>
  </si>
  <si>
    <t xml:space="preserve">New CR </t>
  </si>
  <si>
    <t>New Classroom Buildings</t>
  </si>
  <si>
    <t>Sq. Ft.</t>
  </si>
  <si>
    <t>21,686-280,617</t>
  </si>
  <si>
    <t>Row Labels</t>
  </si>
  <si>
    <t>Count of VBCCD Tabs Name</t>
  </si>
  <si>
    <t>VBCCD Building Types Count</t>
  </si>
  <si>
    <t>Ren CR - L</t>
  </si>
  <si>
    <t>Renovate Classroom Buildings - L</t>
  </si>
  <si>
    <t>1,670-54,666</t>
  </si>
  <si>
    <t>CLASSROOM BUILDINGS</t>
  </si>
  <si>
    <t>Ren CR - M</t>
  </si>
  <si>
    <t>Renovate Classroom Buildings - M</t>
  </si>
  <si>
    <t>7,804-64,750</t>
  </si>
  <si>
    <t>COURTS</t>
  </si>
  <si>
    <t>Ren CR - H</t>
  </si>
  <si>
    <t>Renovate Classroom Buildings - H</t>
  </si>
  <si>
    <t>13,786-210,903</t>
  </si>
  <si>
    <t>Ren CR - Historic</t>
  </si>
  <si>
    <t>Renovate Classroom Buildings - Historic</t>
  </si>
  <si>
    <t>13,717-159,129</t>
  </si>
  <si>
    <t>DRY LABS Physics Buildings, Engineering Buildings</t>
  </si>
  <si>
    <t>Ren Court</t>
  </si>
  <si>
    <t>29,900-44,826</t>
  </si>
  <si>
    <t xml:space="preserve">FOOD </t>
  </si>
  <si>
    <t>New Dorm</t>
  </si>
  <si>
    <t>59,307-216,770</t>
  </si>
  <si>
    <t>GYM-PHYS-ED BUILDINGS</t>
  </si>
  <si>
    <t>Ren Dorm</t>
  </si>
  <si>
    <t>Renovate Dormitory</t>
  </si>
  <si>
    <t>46,500 - 106,500</t>
  </si>
  <si>
    <t>LIBRARIES</t>
  </si>
  <si>
    <t>Ren Dorm - Historic</t>
  </si>
  <si>
    <t>Renovate Dormitory - Historic</t>
  </si>
  <si>
    <t>36,244-50,986</t>
  </si>
  <si>
    <t>MEDICAL</t>
  </si>
  <si>
    <t>New Dry Labs - L</t>
  </si>
  <si>
    <t>New Dry Lab - L</t>
  </si>
  <si>
    <t>50,501-161,100</t>
  </si>
  <si>
    <t>MULTIPURPOSE BUILDINGS</t>
  </si>
  <si>
    <t>New Dry Labs - M</t>
  </si>
  <si>
    <t>New Dry Lab - M</t>
  </si>
  <si>
    <t>26,000-161,100</t>
  </si>
  <si>
    <t>MUSEUMS</t>
  </si>
  <si>
    <t>New Dry Labs - H</t>
  </si>
  <si>
    <t>New Dry Lab - H</t>
  </si>
  <si>
    <t>50,501-200,000</t>
  </si>
  <si>
    <t>OFFICE BUILDINGS</t>
  </si>
  <si>
    <t>New Dry Lab - Automotive</t>
  </si>
  <si>
    <t>30,670-30,670</t>
  </si>
  <si>
    <t>Ren Dry Lab - L</t>
  </si>
  <si>
    <t>Ren. Dry Lab - L</t>
  </si>
  <si>
    <t>13,190-46,534</t>
  </si>
  <si>
    <t>PARKING</t>
  </si>
  <si>
    <t>Ren Dry Lab - M</t>
  </si>
  <si>
    <t>Ren. Dry Lab - M</t>
  </si>
  <si>
    <t>4,600-68,000</t>
  </si>
  <si>
    <t>PARKING STRUCTURE</t>
  </si>
  <si>
    <t>Ren Dry Lab - H</t>
  </si>
  <si>
    <t>Ren. Dry Lab - H</t>
  </si>
  <si>
    <t>2,950-41,452</t>
  </si>
  <si>
    <t>RESEARCH LABS</t>
  </si>
  <si>
    <t>New Dining Hall</t>
  </si>
  <si>
    <t>7,550-115,985</t>
  </si>
  <si>
    <t>Ren Dining Hall</t>
  </si>
  <si>
    <t>Renovate Dining Hall</t>
  </si>
  <si>
    <t>1,002-42,313</t>
  </si>
  <si>
    <t>STUDENT CENTERS</t>
  </si>
  <si>
    <t>New Gym</t>
  </si>
  <si>
    <t>New Gymnasium</t>
  </si>
  <si>
    <t>16,912-110,000</t>
  </si>
  <si>
    <t>THEATERS</t>
  </si>
  <si>
    <t>Ren Gym</t>
  </si>
  <si>
    <t>Renovate Gymnasium</t>
  </si>
  <si>
    <t>16,353-94,486</t>
  </si>
  <si>
    <t>UNIVERSITY WELCOME CENTERS</t>
  </si>
  <si>
    <t>New Libraries</t>
  </si>
  <si>
    <t>New Library</t>
  </si>
  <si>
    <t>36,710-200,000</t>
  </si>
  <si>
    <t>WET LABS Chemistry Buildings, Biology Buildings</t>
  </si>
  <si>
    <t>Ren Libraries</t>
  </si>
  <si>
    <t>Ren Library</t>
  </si>
  <si>
    <t>1,202-15,531</t>
  </si>
  <si>
    <t>Grand Total</t>
  </si>
  <si>
    <t>New Mental Health Facility</t>
  </si>
  <si>
    <t>117,000-430,000</t>
  </si>
  <si>
    <t>Ren Medical</t>
  </si>
  <si>
    <t>7,594-94,039</t>
  </si>
  <si>
    <t>Multipurpose Center</t>
  </si>
  <si>
    <t>New Multipurpose Center</t>
  </si>
  <si>
    <t>11,766-167,874</t>
  </si>
  <si>
    <t>Recreation Center</t>
  </si>
  <si>
    <t>1,639-142,843</t>
  </si>
  <si>
    <t>New Museums</t>
  </si>
  <si>
    <t>New Museum</t>
  </si>
  <si>
    <t>4,405-449,000</t>
  </si>
  <si>
    <t>Ren Museums</t>
  </si>
  <si>
    <t>Ren. Museum</t>
  </si>
  <si>
    <t>5,000-16,000</t>
  </si>
  <si>
    <t>Museums - Replica</t>
  </si>
  <si>
    <t>Museum - Replicas</t>
  </si>
  <si>
    <t>3,538-30,000</t>
  </si>
  <si>
    <t>Office Tenant Upfit - M</t>
  </si>
  <si>
    <t>11,000-20,244</t>
  </si>
  <si>
    <t>New Office Building</t>
  </si>
  <si>
    <t>3,200-105,000</t>
  </si>
  <si>
    <t>New Small Off Add</t>
  </si>
  <si>
    <t>New Small Office Addition</t>
  </si>
  <si>
    <t>1,933-15,684</t>
  </si>
  <si>
    <t>New-Ren Office 50-50</t>
  </si>
  <si>
    <t>New/Ren Office 50-50</t>
  </si>
  <si>
    <t>1,643-50,000</t>
  </si>
  <si>
    <t>Ren Office - L</t>
  </si>
  <si>
    <t>Ren. Office - L</t>
  </si>
  <si>
    <t>7,500-163,935</t>
  </si>
  <si>
    <t>Ren Office - M</t>
  </si>
  <si>
    <t>Ren. Office - M</t>
  </si>
  <si>
    <t>1,933-163,935</t>
  </si>
  <si>
    <t>Ren Office - H</t>
  </si>
  <si>
    <t>Ren. Office - H</t>
  </si>
  <si>
    <t>9,730-163,935</t>
  </si>
  <si>
    <t>Shooting Range</t>
  </si>
  <si>
    <t>10,000-20,976</t>
  </si>
  <si>
    <t>Oyster Hatcheries</t>
  </si>
  <si>
    <t>11,704-62,800</t>
  </si>
  <si>
    <t>New Police Station</t>
  </si>
  <si>
    <t>1,933-97,866</t>
  </si>
  <si>
    <t>New Vocational Labs</t>
  </si>
  <si>
    <t>26,000-60,000</t>
  </si>
  <si>
    <t>Maintenance Buildings</t>
  </si>
  <si>
    <t>4,200-14,991</t>
  </si>
  <si>
    <t>Parking</t>
  </si>
  <si>
    <t>New Parking (surface lots)</t>
  </si>
  <si>
    <t>Spaces</t>
  </si>
  <si>
    <t>94-520</t>
  </si>
  <si>
    <t>Parking Structure</t>
  </si>
  <si>
    <t>New Parking Structure</t>
  </si>
  <si>
    <t>102,455-840,000</t>
  </si>
  <si>
    <t>Research Labs</t>
  </si>
  <si>
    <t>15,014-100,000</t>
  </si>
  <si>
    <t>Research Lab Additions</t>
  </si>
  <si>
    <t>4,190-15,014</t>
  </si>
  <si>
    <t>Research Lab Renovations - H</t>
  </si>
  <si>
    <t>2,782-30,514</t>
  </si>
  <si>
    <t>Roofing</t>
  </si>
  <si>
    <t>Roof Replacement</t>
  </si>
  <si>
    <t>2,843-422,170</t>
  </si>
  <si>
    <t>Student Centers</t>
  </si>
  <si>
    <t>New Student Centers</t>
  </si>
  <si>
    <t>6,800-177,362</t>
  </si>
  <si>
    <t>Ren Student Centers</t>
  </si>
  <si>
    <t>24,150-113,531</t>
  </si>
  <si>
    <t>New Theaters</t>
  </si>
  <si>
    <t>New Theater</t>
  </si>
  <si>
    <t>5,063-41,983</t>
  </si>
  <si>
    <t>Ren Theaters - L</t>
  </si>
  <si>
    <t>Ren. Theater - L</t>
  </si>
  <si>
    <t>40,000-40,000</t>
  </si>
  <si>
    <t>Ren Theaters - M</t>
  </si>
  <si>
    <t>Ren. Theater - M</t>
  </si>
  <si>
    <t>27,600-40,000</t>
  </si>
  <si>
    <t>Ren Theaters - H</t>
  </si>
  <si>
    <t>Ren. Theater - H</t>
  </si>
  <si>
    <t>27,600-48,929</t>
  </si>
  <si>
    <t>Fine Arts Centers</t>
  </si>
  <si>
    <t>Fine Arts Center</t>
  </si>
  <si>
    <t>23,500-147,382</t>
  </si>
  <si>
    <t>Performing Arts Centers</t>
  </si>
  <si>
    <t>48,158-147,382</t>
  </si>
  <si>
    <t>Visitors Centers</t>
  </si>
  <si>
    <t>Visitor's Centers</t>
  </si>
  <si>
    <t>3,264-39,103</t>
  </si>
  <si>
    <t>New Wet Labs - M</t>
  </si>
  <si>
    <t>New Wet Lab - M</t>
  </si>
  <si>
    <t>2,304-116,791</t>
  </si>
  <si>
    <t>New Wet Labs - H</t>
  </si>
  <si>
    <t>New Wet Lab - H</t>
  </si>
  <si>
    <t>2,304-174,195</t>
  </si>
  <si>
    <t>Ren Wet Labs</t>
  </si>
  <si>
    <t>Renovate Wet Lab - H</t>
  </si>
  <si>
    <t>2,782-160,000</t>
  </si>
  <si>
    <t>#</t>
  </si>
  <si>
    <t>Concatenate</t>
  </si>
  <si>
    <t>Column1</t>
  </si>
  <si>
    <t>Total</t>
  </si>
  <si>
    <t>Virginia Building Construction Cost Database</t>
  </si>
  <si>
    <t>◄Check This HCI Value</t>
  </si>
  <si>
    <t>Construction contract award year:</t>
  </si>
  <si>
    <t>Copyright Gordian.</t>
  </si>
  <si>
    <t>30 Patewood Dr. Suite 350, Greenville, SC, 29615; All rights reserved</t>
  </si>
  <si>
    <t>From RSMeans, Historical Cost Index Data 2024</t>
  </si>
  <si>
    <t>(Rev. 07/24)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</si>
</sst>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quot;$&quot;#,##0"/>
    <numFmt numFmtId="167" formatCode="0.0%"/>
    <numFmt numFmtId="168" formatCode="m/d/yy;@"/>
    <numFmt numFmtId="169" formatCode="0.0"/>
    <numFmt numFmtId="170" formatCode="&quot;$&quot;#,##0.00"/>
    <numFmt numFmtId="171" formatCode="0.000"/>
  </numFmts>
  <fonts count="64"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12"/>
      <name val="Arial"/>
      <family val="2"/>
    </font>
    <font>
      <b/>
      <sz val="12"/>
      <name val="Arial"/>
      <family val="2"/>
    </font>
    <font>
      <sz val="10"/>
      <name val="Arial"/>
      <family val="2"/>
    </font>
    <font>
      <b/>
      <u/>
      <sz val="12"/>
      <name val="Arial"/>
      <family val="2"/>
    </font>
    <font>
      <b/>
      <u/>
      <sz val="9"/>
      <name val="Arial"/>
      <family val="2"/>
    </font>
    <font>
      <sz val="9"/>
      <name val="Arial"/>
      <family val="2"/>
    </font>
    <font>
      <b/>
      <sz val="9"/>
      <name val="Arial"/>
      <family val="2"/>
    </font>
    <font>
      <b/>
      <sz val="12"/>
      <name val="Arial"/>
      <family val="2"/>
    </font>
    <font>
      <b/>
      <u/>
      <sz val="10"/>
      <name val="Arial"/>
      <family val="2"/>
    </font>
    <font>
      <u/>
      <sz val="10"/>
      <color indexed="12"/>
      <name val="Arial"/>
      <family val="2"/>
    </font>
    <font>
      <u/>
      <sz val="9"/>
      <name val="Arial"/>
      <family val="2"/>
    </font>
    <font>
      <sz val="9.85"/>
      <color indexed="8"/>
      <name val="Arial"/>
      <family val="2"/>
    </font>
    <font>
      <u/>
      <sz val="9"/>
      <color indexed="12"/>
      <name val="Arial"/>
      <family val="2"/>
    </font>
    <font>
      <u/>
      <sz val="10"/>
      <name val="Arial"/>
      <family val="2"/>
    </font>
    <font>
      <b/>
      <sz val="10"/>
      <color indexed="81"/>
      <name val="Tahoma"/>
      <family val="2"/>
    </font>
    <font>
      <b/>
      <u/>
      <sz val="10"/>
      <color indexed="12"/>
      <name val="Arial"/>
      <family val="2"/>
    </font>
    <font>
      <b/>
      <sz val="14"/>
      <name val="Arial"/>
      <family val="2"/>
    </font>
    <font>
      <sz val="10"/>
      <color indexed="10"/>
      <name val="Arial"/>
      <family val="2"/>
    </font>
    <font>
      <b/>
      <u/>
      <sz val="10"/>
      <color indexed="10"/>
      <name val="Arial"/>
      <family val="2"/>
    </font>
    <font>
      <b/>
      <sz val="10"/>
      <color indexed="10"/>
      <name val="Arial"/>
      <family val="2"/>
    </font>
    <font>
      <b/>
      <sz val="10"/>
      <color indexed="8"/>
      <name val="Arial"/>
      <family val="2"/>
    </font>
    <font>
      <sz val="11"/>
      <name val="Arial"/>
      <family val="2"/>
    </font>
    <font>
      <b/>
      <sz val="9"/>
      <color indexed="81"/>
      <name val="Tahoma"/>
      <family val="2"/>
    </font>
    <font>
      <b/>
      <sz val="20"/>
      <name val="Arial"/>
      <family val="2"/>
    </font>
    <font>
      <u/>
      <sz val="9"/>
      <color indexed="10"/>
      <name val="Arial"/>
      <family val="2"/>
    </font>
    <font>
      <b/>
      <sz val="11"/>
      <color theme="1"/>
      <name val="Calibri"/>
      <family val="2"/>
      <scheme val="minor"/>
    </font>
    <font>
      <sz val="10"/>
      <color rgb="FFFF0000"/>
      <name val="Arial"/>
      <family val="2"/>
    </font>
    <font>
      <sz val="10"/>
      <color theme="0"/>
      <name val="Arial"/>
      <family val="2"/>
    </font>
    <font>
      <b/>
      <sz val="10"/>
      <color rgb="FFFF0000"/>
      <name val="Arial"/>
      <family val="2"/>
    </font>
    <font>
      <sz val="12"/>
      <color theme="0"/>
      <name val="Arial"/>
      <family val="2"/>
    </font>
    <font>
      <b/>
      <sz val="10"/>
      <color theme="0"/>
      <name val="Arial"/>
      <family val="2"/>
    </font>
    <font>
      <b/>
      <u/>
      <sz val="10"/>
      <color rgb="FFFF0000"/>
      <name val="Arial"/>
      <family val="2"/>
    </font>
    <font>
      <sz val="12"/>
      <color rgb="FFFF0000"/>
      <name val="Arial"/>
      <family val="2"/>
    </font>
    <font>
      <b/>
      <u/>
      <sz val="12"/>
      <color rgb="FFFF0000"/>
      <name val="Arial"/>
      <family val="2"/>
    </font>
    <font>
      <b/>
      <sz val="20"/>
      <color theme="1"/>
      <name val="Calibri"/>
      <family val="2"/>
      <scheme val="minor"/>
    </font>
    <font>
      <b/>
      <sz val="14"/>
      <color theme="1"/>
      <name val="Calibri"/>
      <family val="2"/>
      <scheme val="minor"/>
    </font>
    <font>
      <b/>
      <sz val="12"/>
      <color theme="1"/>
      <name val="Calibri"/>
      <family val="2"/>
      <scheme val="minor"/>
    </font>
    <font>
      <b/>
      <sz val="16"/>
      <color theme="1"/>
      <name val="Calibri"/>
      <family val="2"/>
      <scheme val="minor"/>
    </font>
    <font>
      <sz val="10"/>
      <color theme="1"/>
      <name val="Arial"/>
      <family val="2"/>
    </font>
    <font>
      <b/>
      <sz val="9"/>
      <color rgb="FFFF0000"/>
      <name val="Arial"/>
      <family val="2"/>
    </font>
    <font>
      <b/>
      <sz val="12"/>
      <color theme="1"/>
      <name val="Arial"/>
      <family val="2"/>
    </font>
    <font>
      <b/>
      <sz val="12"/>
      <color theme="0"/>
      <name val="Arial"/>
      <family val="2"/>
    </font>
    <font>
      <b/>
      <sz val="22"/>
      <color theme="1"/>
      <name val="Calibri"/>
      <family val="2"/>
      <scheme val="minor"/>
    </font>
    <font>
      <b/>
      <sz val="12"/>
      <color indexed="81"/>
      <name val="Tahoma"/>
      <family val="2"/>
    </font>
    <font>
      <sz val="9"/>
      <color indexed="81"/>
      <name val="Tahoma"/>
      <family val="2"/>
    </font>
    <font>
      <sz val="10"/>
      <color indexed="12"/>
      <name val="Arial"/>
      <family val="2"/>
    </font>
    <font>
      <sz val="11"/>
      <color rgb="FFFF0000"/>
      <name val="Arial"/>
      <family val="2"/>
    </font>
    <font>
      <sz val="11"/>
      <color indexed="10"/>
      <name val="Arial"/>
      <family val="2"/>
    </font>
    <font>
      <sz val="8"/>
      <name val="Arial"/>
      <family val="2"/>
    </font>
    <font>
      <b/>
      <sz val="18"/>
      <color rgb="FFFF0000"/>
      <name val="Arial"/>
      <family val="2"/>
    </font>
    <font>
      <b/>
      <sz val="11"/>
      <name val="Arial"/>
      <family val="2"/>
    </font>
    <font>
      <b/>
      <sz val="18"/>
      <color theme="0"/>
      <name val="Arial"/>
      <family val="2"/>
    </font>
    <font>
      <b/>
      <sz val="12"/>
      <color rgb="FFCC66FF"/>
      <name val="Arial"/>
      <family val="2"/>
    </font>
    <font>
      <b/>
      <sz val="22"/>
      <name val="Arial"/>
      <family val="2"/>
    </font>
    <font>
      <b/>
      <sz val="18"/>
      <name val="Arial"/>
      <family val="2"/>
    </font>
    <font>
      <b/>
      <u/>
      <sz val="12"/>
      <color indexed="12"/>
      <name val="Arial"/>
      <family val="2"/>
    </font>
    <font>
      <sz val="11"/>
      <name val="Calibri"/>
      <family val="2"/>
      <scheme val="minor"/>
    </font>
    <font>
      <b/>
      <sz val="11"/>
      <name val="Calibri"/>
      <family val="2"/>
      <scheme val="minor"/>
    </font>
  </fonts>
  <fills count="30">
    <fill>
      <patternFill patternType="none"/>
    </fill>
    <fill>
      <patternFill patternType="gray125"/>
    </fill>
    <fill>
      <patternFill patternType="solid">
        <fgColor indexed="26"/>
        <bgColor indexed="64"/>
      </patternFill>
    </fill>
    <fill>
      <patternFill patternType="solid">
        <fgColor indexed="41"/>
        <bgColor indexed="64"/>
      </patternFill>
    </fill>
    <fill>
      <patternFill patternType="solid">
        <fgColor indexed="42"/>
        <bgColor indexed="64"/>
      </patternFill>
    </fill>
    <fill>
      <patternFill patternType="solid">
        <fgColor theme="5" tint="0.79998168889431442"/>
        <bgColor indexed="64"/>
      </patternFill>
    </fill>
    <fill>
      <patternFill patternType="solid">
        <fgColor rgb="FFFFFFCC"/>
        <bgColor indexed="64"/>
      </patternFill>
    </fill>
    <fill>
      <patternFill patternType="solid">
        <fgColor rgb="FFCCFFFF"/>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CCFFCC"/>
        <bgColor indexed="64"/>
      </patternFill>
    </fill>
    <fill>
      <patternFill patternType="solid">
        <fgColor rgb="FFFFCC9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92D050"/>
        <bgColor indexed="64"/>
      </patternFill>
    </fill>
    <fill>
      <patternFill patternType="solid">
        <fgColor rgb="FFC0C0C0"/>
        <bgColor indexed="64"/>
      </patternFill>
    </fill>
    <fill>
      <patternFill patternType="solid">
        <fgColor rgb="FF000000"/>
        <bgColor indexed="64"/>
      </patternFill>
    </fill>
    <fill>
      <patternFill patternType="solid">
        <fgColor theme="0" tint="-0.249977111117893"/>
        <bgColor indexed="64"/>
      </patternFill>
    </fill>
    <fill>
      <gradientFill type="path" left="0.5" right="0.5" top="0.5" bottom="0.5">
        <stop position="0">
          <color theme="0"/>
        </stop>
        <stop position="1">
          <color theme="3" tint="0.80001220740379042"/>
        </stop>
      </gradientFill>
    </fill>
    <fill>
      <patternFill patternType="solid">
        <fgColor theme="3" tint="0.79998168889431442"/>
        <bgColor indexed="64"/>
      </patternFill>
    </fill>
    <fill>
      <patternFill patternType="solid">
        <fgColor indexed="11"/>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7" tint="-0.249977111117893"/>
        <bgColor indexed="64"/>
      </patternFill>
    </fill>
    <fill>
      <patternFill patternType="solid">
        <fgColor rgb="FFC00000"/>
        <bgColor theme="7"/>
      </patternFill>
    </fill>
    <fill>
      <patternFill patternType="solid">
        <fgColor rgb="FF6600FF"/>
        <bgColor theme="7"/>
      </patternFill>
    </fill>
    <fill>
      <patternFill patternType="solid">
        <fgColor theme="5" tint="-0.499984740745262"/>
        <bgColor theme="7"/>
      </patternFill>
    </fill>
    <fill>
      <gradientFill type="path" left="0.5" right="0.5" top="0.5" bottom="0.5">
        <stop position="0">
          <color theme="0"/>
        </stop>
        <stop position="1">
          <color rgb="FFFFFF00"/>
        </stop>
      </gradientFill>
    </fill>
  </fills>
  <borders count="120">
    <border>
      <left/>
      <right/>
      <top/>
      <bottom/>
      <diagonal/>
    </border>
    <border>
      <left style="hair">
        <color indexed="64"/>
      </left>
      <right style="hair">
        <color indexed="64"/>
      </right>
      <top style="hair">
        <color indexed="64"/>
      </top>
      <bottom style="hair">
        <color indexed="64"/>
      </bottom>
      <diagonal/>
    </border>
    <border>
      <left/>
      <right/>
      <top/>
      <bottom style="hair">
        <color indexed="64"/>
      </bottom>
      <diagonal/>
    </border>
    <border>
      <left/>
      <right/>
      <top style="double">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hair">
        <color indexed="64"/>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medium">
        <color indexed="64"/>
      </top>
      <bottom style="hair">
        <color indexed="64"/>
      </bottom>
      <diagonal/>
    </border>
    <border>
      <left/>
      <right/>
      <top style="medium">
        <color indexed="64"/>
      </top>
      <bottom style="hair">
        <color indexed="64"/>
      </bottom>
      <diagonal/>
    </border>
    <border>
      <left style="hair">
        <color indexed="64"/>
      </left>
      <right/>
      <top/>
      <bottom style="hair">
        <color indexed="64"/>
      </bottom>
      <diagonal/>
    </border>
    <border>
      <left style="medium">
        <color indexed="64"/>
      </left>
      <right/>
      <top/>
      <bottom/>
      <diagonal/>
    </border>
    <border>
      <left/>
      <right/>
      <top style="hair">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dotted">
        <color indexed="64"/>
      </left>
      <right/>
      <top/>
      <bottom style="dotted">
        <color indexed="64"/>
      </bottom>
      <diagonal/>
    </border>
    <border>
      <left style="dotted">
        <color indexed="64"/>
      </left>
      <right/>
      <top style="medium">
        <color indexed="64"/>
      </top>
      <bottom style="dotted">
        <color indexed="64"/>
      </bottom>
      <diagonal/>
    </border>
    <border>
      <left/>
      <right style="dotted">
        <color indexed="64"/>
      </right>
      <top style="medium">
        <color indexed="64"/>
      </top>
      <bottom style="dotted">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dotted">
        <color indexed="64"/>
      </right>
      <top/>
      <bottom style="dotted">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hair">
        <color indexed="64"/>
      </left>
      <right style="medium">
        <color indexed="64"/>
      </right>
      <top style="hair">
        <color indexed="64"/>
      </top>
      <bottom style="hair">
        <color indexed="64"/>
      </bottom>
      <diagonal/>
    </border>
    <border>
      <left/>
      <right style="medium">
        <color indexed="64"/>
      </right>
      <top style="medium">
        <color indexed="64"/>
      </top>
      <bottom style="medium">
        <color indexed="64"/>
      </bottom>
      <diagonal/>
    </border>
    <border>
      <left/>
      <right/>
      <top style="medium">
        <color indexed="64"/>
      </top>
      <bottom style="dotted">
        <color indexed="64"/>
      </bottom>
      <diagonal/>
    </border>
    <border>
      <left style="hair">
        <color indexed="64"/>
      </left>
      <right style="hair">
        <color indexed="64"/>
      </right>
      <top/>
      <bottom/>
      <diagonal/>
    </border>
    <border>
      <left style="hair">
        <color indexed="64"/>
      </left>
      <right style="hair">
        <color indexed="64"/>
      </right>
      <top style="medium">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64"/>
      </left>
      <right/>
      <top/>
      <bottom/>
      <diagonal/>
    </border>
    <border>
      <left/>
      <right style="hair">
        <color indexed="64"/>
      </right>
      <top style="hair">
        <color indexed="64"/>
      </top>
      <bottom style="hair">
        <color indexed="64"/>
      </bottom>
      <diagonal/>
    </border>
    <border>
      <left/>
      <right style="hair">
        <color indexed="64"/>
      </right>
      <top style="medium">
        <color indexed="64"/>
      </top>
      <bottom style="medium">
        <color indexed="64"/>
      </bottom>
      <diagonal/>
    </border>
    <border>
      <left style="hair">
        <color indexed="64"/>
      </left>
      <right/>
      <top/>
      <bottom/>
      <diagonal/>
    </border>
    <border>
      <left/>
      <right style="hair">
        <color indexed="64"/>
      </right>
      <top style="hair">
        <color indexed="64"/>
      </top>
      <bottom style="medium">
        <color indexed="64"/>
      </bottom>
      <diagonal/>
    </border>
    <border>
      <left style="hair">
        <color indexed="64"/>
      </left>
      <right/>
      <top style="medium">
        <color indexed="64"/>
      </top>
      <bottom style="medium">
        <color indexed="64"/>
      </bottom>
      <diagonal/>
    </border>
    <border>
      <left/>
      <right style="hair">
        <color indexed="64"/>
      </right>
      <top style="hair">
        <color indexed="64"/>
      </top>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style="hair">
        <color indexed="64"/>
      </left>
      <right/>
      <top/>
      <bottom style="medium">
        <color indexed="64"/>
      </bottom>
      <diagonal/>
    </border>
    <border>
      <left/>
      <right style="medium">
        <color indexed="64"/>
      </right>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thin">
        <color indexed="64"/>
      </bottom>
      <diagonal/>
    </border>
    <border>
      <left/>
      <right/>
      <top/>
      <bottom style="thin">
        <color theme="0" tint="-0.24994659260841701"/>
      </bottom>
      <diagonal/>
    </border>
    <border>
      <left/>
      <right/>
      <top style="thin">
        <color theme="0" tint="-0.24994659260841701"/>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right style="thin">
        <color theme="0" tint="-0.24994659260841701"/>
      </right>
      <top/>
      <bottom/>
      <diagonal/>
    </border>
    <border>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hair">
        <color indexed="64"/>
      </left>
      <right style="medium">
        <color indexed="64"/>
      </right>
      <top style="thin">
        <color indexed="64"/>
      </top>
      <bottom style="hair">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thin">
        <color auto="1"/>
      </left>
      <right style="thick">
        <color auto="1"/>
      </right>
      <top/>
      <bottom style="thick">
        <color auto="1"/>
      </bottom>
      <diagonal/>
    </border>
    <border>
      <left style="double">
        <color auto="1"/>
      </left>
      <right style="thin">
        <color auto="1"/>
      </right>
      <top style="thin">
        <color auto="1"/>
      </top>
      <bottom style="thick">
        <color auto="1"/>
      </bottom>
      <diagonal/>
    </border>
    <border>
      <left style="thin">
        <color auto="1"/>
      </left>
      <right style="double">
        <color auto="1"/>
      </right>
      <top/>
      <bottom style="thick">
        <color auto="1"/>
      </bottom>
      <diagonal/>
    </border>
    <border>
      <left style="thin">
        <color auto="1"/>
      </left>
      <right style="thin">
        <color auto="1"/>
      </right>
      <top style="thin">
        <color auto="1"/>
      </top>
      <bottom style="thick">
        <color auto="1"/>
      </bottom>
      <diagonal/>
    </border>
    <border>
      <left style="thick">
        <color auto="1"/>
      </left>
      <right style="thin">
        <color auto="1"/>
      </right>
      <top style="thin">
        <color auto="1"/>
      </top>
      <bottom style="thick">
        <color auto="1"/>
      </bottom>
      <diagonal/>
    </border>
    <border>
      <left style="thin">
        <color auto="1"/>
      </left>
      <right style="thick">
        <color auto="1"/>
      </right>
      <top style="thin">
        <color auto="1"/>
      </top>
      <bottom style="thin">
        <color auto="1"/>
      </bottom>
      <diagonal/>
    </border>
    <border>
      <left style="double">
        <color auto="1"/>
      </left>
      <right style="thin">
        <color auto="1"/>
      </right>
      <top style="thin">
        <color auto="1"/>
      </top>
      <bottom style="thin">
        <color auto="1"/>
      </bottom>
      <diagonal/>
    </border>
    <border>
      <left style="thin">
        <color auto="1"/>
      </left>
      <right style="double">
        <color auto="1"/>
      </right>
      <top/>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diagonal/>
    </border>
    <border>
      <left style="thin">
        <color auto="1"/>
      </left>
      <right style="double">
        <color auto="1"/>
      </right>
      <top style="thin">
        <color auto="1"/>
      </top>
      <bottom/>
      <diagonal/>
    </border>
    <border>
      <left style="thin">
        <color auto="1"/>
      </left>
      <right style="double">
        <color auto="1"/>
      </right>
      <top style="thin">
        <color auto="1"/>
      </top>
      <bottom style="thin">
        <color auto="1"/>
      </bottom>
      <diagonal/>
    </border>
    <border>
      <left style="thin">
        <color auto="1"/>
      </left>
      <right style="thick">
        <color auto="1"/>
      </right>
      <top/>
      <bottom style="thin">
        <color auto="1"/>
      </bottom>
      <diagonal/>
    </border>
    <border>
      <left style="thin">
        <color auto="1"/>
      </left>
      <right style="thick">
        <color auto="1"/>
      </right>
      <top style="medium">
        <color auto="1"/>
      </top>
      <bottom style="thin">
        <color auto="1"/>
      </bottom>
      <diagonal/>
    </border>
    <border>
      <left style="double">
        <color auto="1"/>
      </left>
      <right style="thin">
        <color auto="1"/>
      </right>
      <top style="medium">
        <color auto="1"/>
      </top>
      <bottom style="thin">
        <color auto="1"/>
      </bottom>
      <diagonal/>
    </border>
    <border>
      <left style="thin">
        <color auto="1"/>
      </left>
      <right style="double">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ck">
        <color auto="1"/>
      </left>
      <right style="thin">
        <color auto="1"/>
      </right>
      <top style="medium">
        <color auto="1"/>
      </top>
      <bottom style="thin">
        <color auto="1"/>
      </bottom>
      <diagonal/>
    </border>
    <border>
      <left/>
      <right style="thick">
        <color auto="1"/>
      </right>
      <top style="thick">
        <color auto="1"/>
      </top>
      <bottom/>
      <diagonal/>
    </border>
    <border>
      <left style="double">
        <color auto="1"/>
      </left>
      <right style="thin">
        <color auto="1"/>
      </right>
      <top style="thick">
        <color auto="1"/>
      </top>
      <bottom style="medium">
        <color auto="1"/>
      </bottom>
      <diagonal/>
    </border>
    <border>
      <left style="thin">
        <color auto="1"/>
      </left>
      <right style="double">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ck">
        <color auto="1"/>
      </left>
      <right style="thin">
        <color auto="1"/>
      </right>
      <top style="thick">
        <color auto="1"/>
      </top>
      <bottom style="medium">
        <color auto="1"/>
      </bottom>
      <diagonal/>
    </border>
    <border>
      <left/>
      <right style="double">
        <color rgb="FFFF00FF"/>
      </right>
      <top/>
      <bottom style="double">
        <color rgb="FFFF00FF"/>
      </bottom>
      <diagonal/>
    </border>
    <border>
      <left/>
      <right/>
      <top/>
      <bottom style="double">
        <color rgb="FFFF00FF"/>
      </bottom>
      <diagonal/>
    </border>
    <border>
      <left style="double">
        <color rgb="FFFF00FF"/>
      </left>
      <right/>
      <top/>
      <bottom style="double">
        <color rgb="FFFF00FF"/>
      </bottom>
      <diagonal/>
    </border>
    <border>
      <left/>
      <right style="double">
        <color rgb="FFFF00FF"/>
      </right>
      <top/>
      <bottom/>
      <diagonal/>
    </border>
    <border>
      <left style="double">
        <color rgb="FFFF00FF"/>
      </left>
      <right/>
      <top/>
      <bottom/>
      <diagonal/>
    </border>
    <border>
      <left/>
      <right style="double">
        <color rgb="FFFF00FF"/>
      </right>
      <top style="double">
        <color rgb="FFFF00FF"/>
      </top>
      <bottom/>
      <diagonal/>
    </border>
    <border>
      <left/>
      <right/>
      <top style="double">
        <color rgb="FFFF00FF"/>
      </top>
      <bottom/>
      <diagonal/>
    </border>
    <border>
      <left style="double">
        <color rgb="FFFF00FF"/>
      </left>
      <right/>
      <top style="double">
        <color rgb="FFFF00FF"/>
      </top>
      <bottom/>
      <diagonal/>
    </border>
    <border>
      <left style="thin">
        <color theme="7"/>
      </left>
      <right style="double">
        <color theme="0"/>
      </right>
      <top/>
      <bottom style="thick">
        <color theme="5"/>
      </bottom>
      <diagonal/>
    </border>
    <border>
      <left/>
      <right style="thick">
        <color theme="5"/>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style="thin">
        <color theme="0" tint="-0.24994659260841701"/>
      </bottom>
      <diagonal/>
    </border>
    <border>
      <left style="thin">
        <color auto="1"/>
      </left>
      <right style="thin">
        <color theme="8" tint="0.79998168889431442"/>
      </right>
      <top style="thin">
        <color auto="1"/>
      </top>
      <bottom style="thin">
        <color theme="8" tint="0.79998168889431442"/>
      </bottom>
      <diagonal/>
    </border>
    <border>
      <left style="thin">
        <color theme="8" tint="0.79998168889431442"/>
      </left>
      <right style="thin">
        <color theme="8" tint="0.79998168889431442"/>
      </right>
      <top style="thin">
        <color auto="1"/>
      </top>
      <bottom style="thin">
        <color theme="8" tint="0.79998168889431442"/>
      </bottom>
      <diagonal/>
    </border>
    <border>
      <left style="thin">
        <color theme="8" tint="0.79998168889431442"/>
      </left>
      <right style="thin">
        <color auto="1"/>
      </right>
      <top style="thin">
        <color auto="1"/>
      </top>
      <bottom style="thin">
        <color theme="8" tint="0.79998168889431442"/>
      </bottom>
      <diagonal/>
    </border>
    <border>
      <left style="thin">
        <color auto="1"/>
      </left>
      <right style="thin">
        <color theme="8" tint="0.79998168889431442"/>
      </right>
      <top style="thin">
        <color theme="8" tint="0.79998168889431442"/>
      </top>
      <bottom style="thin">
        <color theme="8" tint="0.79998168889431442"/>
      </bottom>
      <diagonal/>
    </border>
    <border>
      <left style="thin">
        <color theme="8" tint="0.79998168889431442"/>
      </left>
      <right style="thin">
        <color theme="8" tint="0.79998168889431442"/>
      </right>
      <top style="thin">
        <color theme="8" tint="0.79998168889431442"/>
      </top>
      <bottom style="thin">
        <color theme="8" tint="0.79998168889431442"/>
      </bottom>
      <diagonal/>
    </border>
    <border>
      <left style="thin">
        <color theme="8" tint="0.79998168889431442"/>
      </left>
      <right style="thin">
        <color auto="1"/>
      </right>
      <top style="thin">
        <color theme="8" tint="0.79998168889431442"/>
      </top>
      <bottom style="thin">
        <color theme="8" tint="0.79998168889431442"/>
      </bottom>
      <diagonal/>
    </border>
    <border>
      <left style="thin">
        <color auto="1"/>
      </left>
      <right style="thin">
        <color theme="8" tint="0.79998168889431442"/>
      </right>
      <top style="thin">
        <color theme="8" tint="0.79998168889431442"/>
      </top>
      <bottom style="thin">
        <color auto="1"/>
      </bottom>
      <diagonal/>
    </border>
    <border>
      <left style="thin">
        <color theme="8" tint="0.79998168889431442"/>
      </left>
      <right style="thin">
        <color theme="8" tint="0.79998168889431442"/>
      </right>
      <top style="thin">
        <color theme="8" tint="0.79998168889431442"/>
      </top>
      <bottom style="thin">
        <color auto="1"/>
      </bottom>
      <diagonal/>
    </border>
    <border>
      <left style="thin">
        <color theme="8" tint="0.79998168889431442"/>
      </left>
      <right style="thin">
        <color auto="1"/>
      </right>
      <top style="thin">
        <color theme="8" tint="0.79998168889431442"/>
      </top>
      <bottom style="thin">
        <color auto="1"/>
      </bottom>
      <diagonal/>
    </border>
  </borders>
  <cellStyleXfs count="11">
    <xf numFmtId="0" fontId="0" fillId="0" borderId="0"/>
    <xf numFmtId="43" fontId="3" fillId="0" borderId="0" applyFont="0" applyFill="0" applyBorder="0" applyAlignment="0" applyProtection="0"/>
    <xf numFmtId="44" fontId="3" fillId="0" borderId="0" applyFont="0" applyFill="0" applyBorder="0" applyAlignment="0" applyProtection="0"/>
    <xf numFmtId="0" fontId="15" fillId="0" borderId="0" applyNumberFormat="0" applyFill="0" applyBorder="0" applyAlignment="0" applyProtection="0">
      <alignment vertical="top"/>
      <protection locked="0"/>
    </xf>
    <xf numFmtId="0" fontId="8" fillId="0" borderId="0"/>
    <xf numFmtId="0" fontId="8" fillId="0" borderId="0"/>
    <xf numFmtId="9" fontId="3" fillId="0" borderId="0" applyFont="0" applyFill="0" applyBorder="0" applyAlignment="0" applyProtection="0"/>
    <xf numFmtId="0" fontId="8" fillId="0" borderId="0"/>
    <xf numFmtId="0" fontId="3" fillId="0" borderId="0"/>
    <xf numFmtId="0" fontId="3" fillId="0" borderId="0"/>
    <xf numFmtId="0" fontId="1" fillId="0" borderId="0"/>
  </cellStyleXfs>
  <cellXfs count="844">
    <xf numFmtId="0" fontId="0" fillId="0" borderId="0" xfId="0"/>
    <xf numFmtId="0" fontId="6" fillId="0" borderId="0" xfId="0" applyFont="1"/>
    <xf numFmtId="0" fontId="8" fillId="0" borderId="0" xfId="0" applyFont="1"/>
    <xf numFmtId="0" fontId="5" fillId="0" borderId="0" xfId="0" applyFont="1"/>
    <xf numFmtId="0" fontId="0" fillId="0" borderId="0" xfId="0" quotePrefix="1"/>
    <xf numFmtId="0" fontId="0" fillId="2" borderId="1" xfId="0" applyFill="1" applyBorder="1"/>
    <xf numFmtId="0" fontId="15" fillId="0" borderId="0" xfId="3" applyAlignment="1" applyProtection="1"/>
    <xf numFmtId="0" fontId="0" fillId="3" borderId="1" xfId="0" applyFill="1" applyBorder="1"/>
    <xf numFmtId="0" fontId="17" fillId="0" borderId="0" xfId="0" applyFont="1" applyAlignment="1">
      <alignment vertical="center"/>
    </xf>
    <xf numFmtId="0" fontId="15" fillId="0" borderId="0" xfId="3" applyAlignment="1" applyProtection="1">
      <alignment horizontal="center"/>
    </xf>
    <xf numFmtId="0" fontId="11" fillId="0" borderId="0" xfId="0" applyFont="1"/>
    <xf numFmtId="0" fontId="13" fillId="0" borderId="0" xfId="0" applyFont="1"/>
    <xf numFmtId="0" fontId="10" fillId="0" borderId="0" xfId="0" applyFont="1"/>
    <xf numFmtId="0" fontId="5" fillId="0" borderId="6" xfId="0" applyFont="1" applyBorder="1" applyAlignment="1">
      <alignment horizontal="left"/>
    </xf>
    <xf numFmtId="0" fontId="5" fillId="0" borderId="7" xfId="0" applyFont="1" applyBorder="1" applyAlignment="1">
      <alignment horizontal="left"/>
    </xf>
    <xf numFmtId="0" fontId="6" fillId="0" borderId="0" xfId="0" applyFont="1" applyAlignment="1">
      <alignment horizontal="left"/>
    </xf>
    <xf numFmtId="0" fontId="18" fillId="0" borderId="0" xfId="3" applyFont="1" applyAlignment="1" applyProtection="1">
      <alignment horizontal="left"/>
    </xf>
    <xf numFmtId="0" fontId="14" fillId="0" borderId="0" xfId="0" applyFont="1" applyAlignment="1">
      <alignment horizontal="center"/>
    </xf>
    <xf numFmtId="0" fontId="9" fillId="0" borderId="0" xfId="0" applyFont="1"/>
    <xf numFmtId="0" fontId="0" fillId="0" borderId="0" xfId="0" applyAlignment="1">
      <alignment horizontal="center"/>
    </xf>
    <xf numFmtId="0" fontId="14" fillId="0" borderId="0" xfId="0" applyFont="1" applyAlignment="1">
      <alignment horizontal="left"/>
    </xf>
    <xf numFmtId="0" fontId="32" fillId="0" borderId="0" xfId="0" applyFont="1"/>
    <xf numFmtId="0" fontId="12" fillId="0" borderId="0" xfId="0" applyFont="1" applyAlignment="1">
      <alignment horizontal="center" wrapText="1"/>
    </xf>
    <xf numFmtId="0" fontId="12" fillId="0" borderId="0" xfId="0" applyFont="1" applyAlignment="1">
      <alignment horizontal="center"/>
    </xf>
    <xf numFmtId="3" fontId="5" fillId="0" borderId="0" xfId="1" applyNumberFormat="1" applyFont="1" applyFill="1" applyBorder="1" applyAlignment="1" applyProtection="1">
      <alignment horizontal="right"/>
    </xf>
    <xf numFmtId="0" fontId="5" fillId="0" borderId="0" xfId="0" applyFont="1" applyAlignment="1">
      <alignment horizontal="center"/>
    </xf>
    <xf numFmtId="164" fontId="0" fillId="0" borderId="0" xfId="0" applyNumberFormat="1" applyAlignment="1">
      <alignment horizontal="right"/>
    </xf>
    <xf numFmtId="0" fontId="32" fillId="0" borderId="0" xfId="0" applyFont="1" applyAlignment="1">
      <alignment horizontal="left"/>
    </xf>
    <xf numFmtId="0" fontId="6" fillId="0" borderId="0" xfId="0" applyFont="1" applyAlignment="1">
      <alignment horizontal="center"/>
    </xf>
    <xf numFmtId="0" fontId="0" fillId="0" borderId="0" xfId="0" applyAlignment="1">
      <alignment vertical="center"/>
    </xf>
    <xf numFmtId="0" fontId="6" fillId="0" borderId="0" xfId="0" applyFont="1" applyAlignment="1">
      <alignment vertical="center"/>
    </xf>
    <xf numFmtId="0" fontId="11" fillId="0" borderId="0" xfId="0" applyFont="1" applyAlignment="1">
      <alignment vertical="center"/>
    </xf>
    <xf numFmtId="0" fontId="8" fillId="0" borderId="0" xfId="0" applyFont="1" applyAlignment="1">
      <alignment horizontal="center"/>
    </xf>
    <xf numFmtId="167" fontId="33" fillId="0" borderId="0" xfId="6" applyNumberFormat="1" applyFont="1" applyBorder="1" applyAlignment="1" applyProtection="1">
      <alignment horizontal="left"/>
    </xf>
    <xf numFmtId="0" fontId="34" fillId="0" borderId="0" xfId="0" applyFont="1" applyAlignment="1">
      <alignment horizontal="center" vertical="top"/>
    </xf>
    <xf numFmtId="0" fontId="0" fillId="0" borderId="0" xfId="0" applyAlignment="1">
      <alignment horizontal="center" vertical="center" wrapText="1"/>
    </xf>
    <xf numFmtId="168" fontId="0" fillId="0" borderId="0" xfId="0" applyNumberFormat="1" applyAlignment="1">
      <alignment horizontal="right"/>
    </xf>
    <xf numFmtId="168" fontId="5" fillId="0" borderId="0" xfId="2" applyNumberFormat="1" applyFont="1" applyFill="1" applyBorder="1" applyAlignment="1" applyProtection="1">
      <alignment horizontal="right"/>
    </xf>
    <xf numFmtId="0" fontId="8" fillId="0" borderId="0" xfId="0" applyFont="1" applyAlignment="1">
      <alignment vertical="center"/>
    </xf>
    <xf numFmtId="0" fontId="32" fillId="0" borderId="0" xfId="0" applyFont="1" applyAlignment="1">
      <alignment vertical="center"/>
    </xf>
    <xf numFmtId="0" fontId="0" fillId="0" borderId="0" xfId="0" applyAlignment="1">
      <alignment vertical="center" wrapText="1"/>
    </xf>
    <xf numFmtId="3" fontId="5" fillId="0" borderId="0" xfId="1" applyNumberFormat="1" applyFont="1" applyFill="1" applyBorder="1" applyAlignment="1" applyProtection="1">
      <alignment horizontal="right" vertical="center"/>
    </xf>
    <xf numFmtId="0" fontId="14"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7" fillId="0" borderId="0" xfId="0" applyFont="1"/>
    <xf numFmtId="0" fontId="15" fillId="0" borderId="0" xfId="3" applyAlignment="1" applyProtection="1">
      <alignment vertical="top"/>
    </xf>
    <xf numFmtId="0" fontId="0" fillId="0" borderId="20" xfId="0" applyBorder="1"/>
    <xf numFmtId="0" fontId="0" fillId="0" borderId="18" xfId="0" applyBorder="1"/>
    <xf numFmtId="0" fontId="0" fillId="0" borderId="21" xfId="0" applyBorder="1"/>
    <xf numFmtId="0" fontId="21" fillId="0" borderId="0" xfId="3" applyFont="1" applyAlignment="1" applyProtection="1">
      <alignment horizontal="left"/>
    </xf>
    <xf numFmtId="0" fontId="22" fillId="0" borderId="0" xfId="0" applyFont="1" applyAlignment="1">
      <alignment vertical="center"/>
    </xf>
    <xf numFmtId="0" fontId="0" fillId="0" borderId="22" xfId="0" applyBorder="1"/>
    <xf numFmtId="0" fontId="0" fillId="0" borderId="23" xfId="0" applyBorder="1"/>
    <xf numFmtId="0" fontId="0" fillId="0" borderId="25" xfId="0" applyBorder="1"/>
    <xf numFmtId="0" fontId="0" fillId="0" borderId="26" xfId="0" applyBorder="1"/>
    <xf numFmtId="0" fontId="0" fillId="0" borderId="23" xfId="0" applyBorder="1" applyProtection="1">
      <protection locked="0"/>
    </xf>
    <xf numFmtId="0" fontId="15" fillId="0" borderId="24" xfId="3" applyBorder="1" applyAlignment="1" applyProtection="1">
      <alignment vertical="top"/>
    </xf>
    <xf numFmtId="0" fontId="15" fillId="0" borderId="26" xfId="3" applyBorder="1" applyAlignment="1" applyProtection="1">
      <alignment vertical="top"/>
    </xf>
    <xf numFmtId="0" fontId="0" fillId="0" borderId="27" xfId="0" applyBorder="1"/>
    <xf numFmtId="0" fontId="0" fillId="0" borderId="28" xfId="0" applyBorder="1"/>
    <xf numFmtId="0" fontId="0" fillId="0" borderId="29" xfId="0" applyBorder="1"/>
    <xf numFmtId="0" fontId="0" fillId="0" borderId="30" xfId="0" applyBorder="1"/>
    <xf numFmtId="0" fontId="0" fillId="0" borderId="31" xfId="0" applyBorder="1"/>
    <xf numFmtId="0" fontId="0" fillId="0" borderId="32" xfId="0" applyBorder="1"/>
    <xf numFmtId="0" fontId="15" fillId="0" borderId="33" xfId="3" applyBorder="1" applyAlignment="1" applyProtection="1">
      <alignment vertical="top"/>
    </xf>
    <xf numFmtId="0" fontId="0" fillId="0" borderId="34" xfId="0" applyBorder="1"/>
    <xf numFmtId="0" fontId="0" fillId="0" borderId="35" xfId="0" applyBorder="1"/>
    <xf numFmtId="0" fontId="0" fillId="0" borderId="36" xfId="0" applyBorder="1"/>
    <xf numFmtId="0" fontId="36" fillId="8" borderId="0" xfId="0" applyFont="1" applyFill="1"/>
    <xf numFmtId="0" fontId="0" fillId="8" borderId="0" xfId="0" applyFill="1"/>
    <xf numFmtId="0" fontId="0" fillId="0" borderId="25" xfId="0" applyBorder="1" applyAlignment="1">
      <alignment wrapText="1"/>
    </xf>
    <xf numFmtId="0" fontId="0" fillId="0" borderId="0" xfId="0" applyAlignment="1">
      <alignment wrapText="1"/>
    </xf>
    <xf numFmtId="0" fontId="7" fillId="0" borderId="25" xfId="0" applyFont="1" applyBorder="1"/>
    <xf numFmtId="0" fontId="15" fillId="0" borderId="25" xfId="3" applyBorder="1" applyAlignment="1" applyProtection="1">
      <alignment vertical="top"/>
    </xf>
    <xf numFmtId="0" fontId="0" fillId="0" borderId="25" xfId="0" applyBorder="1" applyAlignment="1">
      <alignment vertical="top"/>
    </xf>
    <xf numFmtId="0" fontId="0" fillId="0" borderId="0" xfId="0" applyAlignment="1" applyProtection="1">
      <alignment horizontal="left" wrapText="1"/>
      <protection locked="0"/>
    </xf>
    <xf numFmtId="0" fontId="0" fillId="0" borderId="24" xfId="0" applyBorder="1" applyAlignment="1">
      <alignment wrapText="1"/>
    </xf>
    <xf numFmtId="0" fontId="0" fillId="0" borderId="26" xfId="0" applyBorder="1" applyAlignment="1">
      <alignment wrapText="1"/>
    </xf>
    <xf numFmtId="0" fontId="0" fillId="0" borderId="23" xfId="0" applyBorder="1" applyAlignment="1">
      <alignment wrapText="1"/>
    </xf>
    <xf numFmtId="0" fontId="0" fillId="6" borderId="37" xfId="0" applyFill="1" applyBorder="1" applyAlignment="1" applyProtection="1">
      <alignment wrapText="1"/>
      <protection locked="0"/>
    </xf>
    <xf numFmtId="0" fontId="7" fillId="9" borderId="0" xfId="0" applyFont="1" applyFill="1"/>
    <xf numFmtId="0" fontId="0" fillId="9" borderId="0" xfId="0" applyFill="1"/>
    <xf numFmtId="0" fontId="7" fillId="10" borderId="0" xfId="0" applyFont="1" applyFill="1"/>
    <xf numFmtId="0" fontId="0" fillId="10" borderId="0" xfId="0" applyFill="1"/>
    <xf numFmtId="0" fontId="0" fillId="9" borderId="0" xfId="0" applyFill="1" applyAlignment="1">
      <alignment wrapText="1"/>
    </xf>
    <xf numFmtId="0" fontId="7" fillId="11" borderId="6" xfId="0" applyFont="1" applyFill="1" applyBorder="1" applyAlignment="1">
      <alignment horizontal="center"/>
    </xf>
    <xf numFmtId="0" fontId="7" fillId="11" borderId="38" xfId="0" applyFont="1" applyFill="1" applyBorder="1" applyAlignment="1">
      <alignment horizontal="center"/>
    </xf>
    <xf numFmtId="0" fontId="7" fillId="7" borderId="6" xfId="0" applyFont="1" applyFill="1" applyBorder="1" applyAlignment="1">
      <alignment horizontal="center"/>
    </xf>
    <xf numFmtId="0" fontId="7" fillId="7" borderId="38" xfId="0" applyFont="1" applyFill="1" applyBorder="1" applyAlignment="1">
      <alignment horizontal="center"/>
    </xf>
    <xf numFmtId="0" fontId="7" fillId="12" borderId="6" xfId="0" applyFont="1" applyFill="1" applyBorder="1" applyAlignment="1">
      <alignment horizontal="center"/>
    </xf>
    <xf numFmtId="0" fontId="7" fillId="12" borderId="38" xfId="0" applyFont="1" applyFill="1" applyBorder="1" applyAlignment="1">
      <alignment horizontal="center"/>
    </xf>
    <xf numFmtId="0" fontId="0" fillId="10" borderId="0" xfId="0" applyFill="1" applyAlignment="1">
      <alignment wrapText="1"/>
    </xf>
    <xf numFmtId="0" fontId="15" fillId="10" borderId="0" xfId="3" applyFill="1" applyBorder="1" applyAlignment="1" applyProtection="1">
      <alignment vertical="top"/>
    </xf>
    <xf numFmtId="0" fontId="7" fillId="11" borderId="7" xfId="0" applyFont="1" applyFill="1" applyBorder="1" applyAlignment="1">
      <alignment horizontal="center"/>
    </xf>
    <xf numFmtId="0" fontId="0" fillId="0" borderId="39" xfId="0" applyBorder="1"/>
    <xf numFmtId="3" fontId="0" fillId="6" borderId="1" xfId="0" applyNumberFormat="1" applyFill="1" applyBorder="1" applyAlignment="1" applyProtection="1">
      <alignment horizontal="left" wrapText="1"/>
      <protection locked="0"/>
    </xf>
    <xf numFmtId="0" fontId="7"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vertical="center"/>
    </xf>
    <xf numFmtId="49" fontId="3" fillId="0" borderId="40" xfId="0" applyNumberFormat="1" applyFont="1" applyBorder="1" applyAlignment="1">
      <alignment vertical="center"/>
    </xf>
    <xf numFmtId="0" fontId="14" fillId="0" borderId="0" xfId="0" applyFont="1" applyAlignment="1">
      <alignment horizontal="left" vertical="center"/>
    </xf>
    <xf numFmtId="0" fontId="6" fillId="0" borderId="0" xfId="0" applyFont="1" applyAlignment="1">
      <alignment horizontal="left" vertical="center"/>
    </xf>
    <xf numFmtId="0" fontId="9" fillId="0" borderId="0" xfId="0" applyFont="1" applyAlignment="1">
      <alignment vertical="center"/>
    </xf>
    <xf numFmtId="0" fontId="6" fillId="0" borderId="0" xfId="0" applyFont="1" applyAlignment="1">
      <alignment horizontal="center" vertical="center"/>
    </xf>
    <xf numFmtId="0" fontId="32" fillId="0" borderId="0" xfId="0" applyFont="1" applyAlignment="1">
      <alignment horizontal="left" vertical="center"/>
    </xf>
    <xf numFmtId="0" fontId="37" fillId="0" borderId="0" xfId="0" applyFont="1" applyAlignment="1">
      <alignment horizontal="center" vertical="center"/>
    </xf>
    <xf numFmtId="0" fontId="38" fillId="0" borderId="0" xfId="0" applyFont="1" applyAlignment="1">
      <alignment vertical="center"/>
    </xf>
    <xf numFmtId="0" fontId="39" fillId="0" borderId="0" xfId="0" applyFont="1" applyAlignment="1">
      <alignment vertical="center"/>
    </xf>
    <xf numFmtId="0" fontId="34" fillId="0" borderId="0" xfId="0" applyFont="1" applyAlignment="1">
      <alignment horizontal="center" vertical="center"/>
    </xf>
    <xf numFmtId="0" fontId="15" fillId="0" borderId="0" xfId="3" applyBorder="1" applyAlignment="1" applyProtection="1"/>
    <xf numFmtId="0" fontId="22" fillId="0" borderId="0" xfId="0" applyFont="1"/>
    <xf numFmtId="0" fontId="0" fillId="14" borderId="0" xfId="0" applyFill="1" applyAlignment="1">
      <alignment vertical="center"/>
    </xf>
    <xf numFmtId="0" fontId="6" fillId="0" borderId="0" xfId="0" applyFont="1" applyAlignment="1">
      <alignment vertical="top"/>
    </xf>
    <xf numFmtId="0" fontId="29" fillId="0" borderId="0" xfId="0" applyFont="1" applyAlignment="1">
      <alignment horizontal="left"/>
    </xf>
    <xf numFmtId="41" fontId="11" fillId="0" borderId="9" xfId="0" applyNumberFormat="1" applyFont="1" applyBorder="1" applyAlignment="1">
      <alignment vertical="center"/>
    </xf>
    <xf numFmtId="0" fontId="29" fillId="0" borderId="0" xfId="0" applyFont="1" applyAlignment="1">
      <alignment horizontal="left" vertical="center"/>
    </xf>
    <xf numFmtId="0" fontId="12" fillId="0" borderId="0" xfId="0" applyFont="1" applyAlignment="1">
      <alignment horizontal="center" vertical="center" wrapText="1"/>
    </xf>
    <xf numFmtId="41" fontId="11" fillId="0" borderId="1" xfId="0" applyNumberFormat="1" applyFont="1" applyBorder="1" applyAlignment="1">
      <alignment vertical="center"/>
    </xf>
    <xf numFmtId="41" fontId="11" fillId="0" borderId="11" xfId="0" applyNumberFormat="1" applyFont="1" applyBorder="1" applyAlignment="1">
      <alignment vertical="center"/>
    </xf>
    <xf numFmtId="41" fontId="11" fillId="2" borderId="1" xfId="0" applyNumberFormat="1" applyFont="1" applyFill="1" applyBorder="1" applyAlignment="1" applyProtection="1">
      <alignment vertical="center"/>
      <protection locked="0"/>
    </xf>
    <xf numFmtId="41" fontId="11" fillId="0" borderId="0" xfId="0" applyNumberFormat="1" applyFont="1" applyAlignment="1" applyProtection="1">
      <alignment horizontal="center" vertical="center"/>
      <protection locked="0"/>
    </xf>
    <xf numFmtId="0" fontId="0" fillId="0" borderId="0" xfId="0" applyProtection="1">
      <protection locked="0"/>
    </xf>
    <xf numFmtId="0" fontId="22" fillId="0" borderId="0" xfId="0" applyFont="1" applyAlignment="1">
      <alignment wrapText="1"/>
    </xf>
    <xf numFmtId="169" fontId="0" fillId="0" borderId="45" xfId="0" applyNumberFormat="1" applyBorder="1" applyAlignment="1">
      <alignment vertical="center" wrapText="1"/>
    </xf>
    <xf numFmtId="169" fontId="3" fillId="13" borderId="42" xfId="0" applyNumberFormat="1" applyFont="1" applyFill="1" applyBorder="1" applyAlignment="1">
      <alignment horizontal="right" vertical="center"/>
    </xf>
    <xf numFmtId="169" fontId="0" fillId="0" borderId="45" xfId="0" applyNumberFormat="1" applyBorder="1" applyAlignment="1">
      <alignment horizontal="right" vertical="center" wrapText="1"/>
    </xf>
    <xf numFmtId="0" fontId="0" fillId="0" borderId="48" xfId="0" applyBorder="1" applyAlignment="1">
      <alignment horizontal="right" vertical="center" wrapText="1"/>
    </xf>
    <xf numFmtId="0" fontId="0" fillId="0" borderId="0" xfId="0" applyAlignment="1">
      <alignment horizontal="right" vertical="center" wrapText="1"/>
    </xf>
    <xf numFmtId="0" fontId="0" fillId="0" borderId="45" xfId="0" applyBorder="1" applyAlignment="1">
      <alignment horizontal="right" vertical="center" wrapText="1"/>
    </xf>
    <xf numFmtId="49" fontId="0" fillId="0" borderId="0" xfId="0" applyNumberFormat="1" applyAlignment="1">
      <alignment horizontal="center" vertical="center"/>
    </xf>
    <xf numFmtId="169" fontId="0" fillId="0" borderId="42" xfId="0" applyNumberFormat="1" applyBorder="1" applyAlignment="1">
      <alignment vertical="center" wrapText="1"/>
    </xf>
    <xf numFmtId="169" fontId="3" fillId="0" borderId="42" xfId="0" applyNumberFormat="1" applyFont="1" applyBorder="1" applyAlignment="1">
      <alignment vertical="center" wrapText="1"/>
    </xf>
    <xf numFmtId="0" fontId="3" fillId="0" borderId="0" xfId="0" applyFont="1" applyAlignment="1">
      <alignment horizontal="left"/>
    </xf>
    <xf numFmtId="0" fontId="3" fillId="0" borderId="0" xfId="8" applyAlignment="1" applyProtection="1">
      <alignment vertical="center"/>
      <protection locked="0"/>
    </xf>
    <xf numFmtId="0" fontId="7" fillId="0" borderId="0" xfId="8" applyFont="1" applyAlignment="1">
      <alignment vertical="center"/>
    </xf>
    <xf numFmtId="0" fontId="9" fillId="0" borderId="0" xfId="8" applyFont="1" applyAlignment="1">
      <alignment horizontal="left" vertical="center"/>
    </xf>
    <xf numFmtId="0" fontId="9" fillId="0" borderId="0" xfId="8" applyFont="1" applyAlignment="1">
      <alignment horizontal="center" vertical="center"/>
    </xf>
    <xf numFmtId="0" fontId="6" fillId="0" borderId="0" xfId="8" applyFont="1" applyAlignment="1">
      <alignment vertical="center"/>
    </xf>
    <xf numFmtId="0" fontId="3" fillId="0" borderId="0" xfId="8" applyAlignment="1">
      <alignment vertical="center"/>
    </xf>
    <xf numFmtId="166" fontId="7" fillId="0" borderId="0" xfId="8" applyNumberFormat="1" applyFont="1" applyAlignment="1">
      <alignment horizontal="right" vertical="center"/>
    </xf>
    <xf numFmtId="0" fontId="11" fillId="0" borderId="0" xfId="8" applyFont="1" applyAlignment="1">
      <alignment vertical="center"/>
    </xf>
    <xf numFmtId="0" fontId="7" fillId="0" borderId="0" xfId="8" applyFont="1" applyAlignment="1">
      <alignment horizontal="center" vertical="center"/>
    </xf>
    <xf numFmtId="0" fontId="14" fillId="0" borderId="0" xfId="8" applyFont="1" applyAlignment="1">
      <alignment vertical="top"/>
    </xf>
    <xf numFmtId="22" fontId="3" fillId="0" borderId="0" xfId="8" applyNumberFormat="1" applyAlignment="1">
      <alignment vertical="center"/>
    </xf>
    <xf numFmtId="0" fontId="3" fillId="0" borderId="0" xfId="8" applyAlignment="1">
      <alignment horizontal="left" vertical="center" indent="2"/>
    </xf>
    <xf numFmtId="0" fontId="3" fillId="6" borderId="65" xfId="8" applyFill="1" applyBorder="1" applyAlignment="1" applyProtection="1">
      <alignment vertical="center" wrapText="1"/>
      <protection locked="0"/>
    </xf>
    <xf numFmtId="169" fontId="3" fillId="6" borderId="65" xfId="8" applyNumberFormat="1" applyFill="1" applyBorder="1" applyAlignment="1" applyProtection="1">
      <alignment horizontal="left" vertical="center" wrapText="1"/>
      <protection locked="0"/>
    </xf>
    <xf numFmtId="0" fontId="0" fillId="0" borderId="0" xfId="0" applyAlignment="1" applyProtection="1">
      <alignment horizontal="center" vertical="center"/>
      <protection locked="0"/>
    </xf>
    <xf numFmtId="0" fontId="3" fillId="0" borderId="0" xfId="9" applyAlignment="1">
      <alignment vertical="center"/>
    </xf>
    <xf numFmtId="44" fontId="3" fillId="0" borderId="0" xfId="9" applyNumberFormat="1" applyAlignment="1">
      <alignment vertical="center"/>
    </xf>
    <xf numFmtId="0" fontId="7" fillId="0" borderId="9" xfId="3" applyFont="1" applyFill="1" applyBorder="1" applyAlignment="1" applyProtection="1">
      <alignment horizontal="center" vertical="center"/>
      <protection locked="0"/>
    </xf>
    <xf numFmtId="0" fontId="14" fillId="0" borderId="0" xfId="9" applyFont="1" applyAlignment="1">
      <alignment vertical="center"/>
    </xf>
    <xf numFmtId="0" fontId="5" fillId="0" borderId="0" xfId="9" applyFont="1" applyAlignment="1">
      <alignment horizontal="center" vertical="center"/>
    </xf>
    <xf numFmtId="49" fontId="3" fillId="6" borderId="65" xfId="8" applyNumberFormat="1" applyFill="1" applyBorder="1" applyAlignment="1" applyProtection="1">
      <alignment vertical="center" wrapText="1"/>
      <protection locked="0"/>
    </xf>
    <xf numFmtId="0" fontId="3" fillId="0" borderId="0" xfId="9" applyAlignment="1" applyProtection="1">
      <alignment vertical="center" wrapText="1"/>
      <protection locked="0"/>
    </xf>
    <xf numFmtId="168" fontId="3" fillId="6" borderId="65" xfId="8" applyNumberFormat="1" applyFill="1" applyBorder="1" applyAlignment="1" applyProtection="1">
      <alignment vertical="center" wrapText="1"/>
      <protection locked="0"/>
    </xf>
    <xf numFmtId="3" fontId="3" fillId="6" borderId="65" xfId="8" applyNumberFormat="1" applyFill="1" applyBorder="1" applyAlignment="1" applyProtection="1">
      <alignment vertical="center" wrapText="1"/>
      <protection locked="0"/>
    </xf>
    <xf numFmtId="3" fontId="3" fillId="6" borderId="65" xfId="9" applyNumberFormat="1" applyFill="1" applyBorder="1" applyAlignment="1" applyProtection="1">
      <alignment vertical="center" wrapText="1"/>
      <protection locked="0"/>
    </xf>
    <xf numFmtId="49" fontId="3" fillId="6" borderId="65" xfId="9" applyNumberFormat="1" applyFill="1" applyBorder="1" applyAlignment="1" applyProtection="1">
      <alignment vertical="center" wrapText="1"/>
      <protection locked="0"/>
    </xf>
    <xf numFmtId="166" fontId="3" fillId="6" borderId="65" xfId="8" applyNumberFormat="1" applyFill="1" applyBorder="1" applyAlignment="1" applyProtection="1">
      <alignment vertical="center" wrapText="1"/>
      <protection locked="0"/>
    </xf>
    <xf numFmtId="170" fontId="3" fillId="0" borderId="65" xfId="9" applyNumberFormat="1" applyBorder="1" applyAlignment="1">
      <alignment vertical="center" wrapText="1"/>
    </xf>
    <xf numFmtId="0" fontId="3" fillId="0" borderId="63" xfId="9" applyBorder="1" applyAlignment="1">
      <alignment vertical="center" wrapText="1"/>
    </xf>
    <xf numFmtId="0" fontId="19" fillId="0" borderId="0" xfId="9" applyFont="1" applyAlignment="1">
      <alignment vertical="center"/>
    </xf>
    <xf numFmtId="169" fontId="3" fillId="6" borderId="65" xfId="8" applyNumberFormat="1" applyFill="1" applyBorder="1" applyAlignment="1" applyProtection="1">
      <alignment vertical="center" wrapText="1"/>
      <protection locked="0"/>
    </xf>
    <xf numFmtId="170" fontId="3" fillId="6" borderId="65" xfId="9" applyNumberFormat="1" applyFill="1" applyBorder="1" applyAlignment="1" applyProtection="1">
      <alignment vertical="center" wrapText="1"/>
      <protection locked="0"/>
    </xf>
    <xf numFmtId="0" fontId="3" fillId="0" borderId="64" xfId="9" applyBorder="1" applyAlignment="1">
      <alignment vertical="center" wrapText="1"/>
    </xf>
    <xf numFmtId="170" fontId="3" fillId="0" borderId="66" xfId="9" applyNumberFormat="1" applyBorder="1" applyAlignment="1">
      <alignment vertical="center" wrapText="1"/>
    </xf>
    <xf numFmtId="170" fontId="3" fillId="0" borderId="67" xfId="9" applyNumberFormat="1" applyBorder="1" applyAlignment="1">
      <alignment vertical="center" wrapText="1"/>
    </xf>
    <xf numFmtId="170" fontId="3" fillId="0" borderId="68" xfId="9" applyNumberFormat="1" applyBorder="1" applyAlignment="1">
      <alignment vertical="center" wrapText="1"/>
    </xf>
    <xf numFmtId="170" fontId="3" fillId="0" borderId="0" xfId="9" applyNumberFormat="1" applyAlignment="1">
      <alignment vertical="center"/>
    </xf>
    <xf numFmtId="0" fontId="3" fillId="18" borderId="0" xfId="9" applyFill="1" applyAlignment="1">
      <alignment vertical="center"/>
    </xf>
    <xf numFmtId="0" fontId="3" fillId="18" borderId="0" xfId="9" applyFill="1" applyAlignment="1">
      <alignment horizontal="right" vertical="center"/>
    </xf>
    <xf numFmtId="0" fontId="3" fillId="18" borderId="0" xfId="9" applyFill="1" applyAlignment="1">
      <alignment vertical="center" wrapText="1"/>
    </xf>
    <xf numFmtId="0" fontId="0" fillId="18" borderId="0" xfId="0" applyFill="1" applyAlignment="1">
      <alignment vertical="center"/>
    </xf>
    <xf numFmtId="44" fontId="3" fillId="0" borderId="0" xfId="2" applyFill="1" applyAlignment="1">
      <alignment vertical="center"/>
    </xf>
    <xf numFmtId="0" fontId="23" fillId="0" borderId="0" xfId="7" applyFont="1" applyAlignment="1">
      <alignment vertical="center"/>
    </xf>
    <xf numFmtId="0" fontId="0" fillId="0" borderId="45" xfId="0" applyBorder="1" applyAlignment="1">
      <alignment vertical="center" wrapText="1"/>
    </xf>
    <xf numFmtId="0" fontId="7" fillId="0" borderId="0" xfId="0" applyFont="1" applyAlignment="1">
      <alignment vertical="center"/>
    </xf>
    <xf numFmtId="0" fontId="7" fillId="0" borderId="0" xfId="0" applyFont="1" applyAlignment="1">
      <alignment vertical="center" wrapText="1"/>
    </xf>
    <xf numFmtId="0" fontId="43" fillId="0" borderId="0" xfId="0" applyFont="1" applyAlignment="1">
      <alignment vertical="center"/>
    </xf>
    <xf numFmtId="14" fontId="0" fillId="0" borderId="0" xfId="0" applyNumberFormat="1" applyAlignment="1">
      <alignment vertical="center"/>
    </xf>
    <xf numFmtId="0" fontId="40" fillId="0" borderId="0" xfId="0" applyFont="1" applyAlignment="1">
      <alignment vertical="center"/>
    </xf>
    <xf numFmtId="49" fontId="42" fillId="0" borderId="46" xfId="0" applyNumberFormat="1" applyFont="1" applyBorder="1" applyAlignment="1">
      <alignment vertical="center"/>
    </xf>
    <xf numFmtId="0" fontId="42" fillId="0" borderId="46" xfId="0" applyFont="1" applyBorder="1" applyAlignment="1">
      <alignment horizontal="right" vertical="center"/>
    </xf>
    <xf numFmtId="0" fontId="42" fillId="0" borderId="46" xfId="0" applyFont="1" applyBorder="1" applyAlignment="1">
      <alignment vertical="center"/>
    </xf>
    <xf numFmtId="0" fontId="31" fillId="0" borderId="38" xfId="0" applyFont="1" applyBorder="1" applyAlignment="1">
      <alignment vertical="center" wrapText="1"/>
    </xf>
    <xf numFmtId="166" fontId="0" fillId="0" borderId="42" xfId="0" applyNumberFormat="1" applyBorder="1" applyAlignment="1">
      <alignment vertical="center"/>
    </xf>
    <xf numFmtId="0" fontId="0" fillId="6" borderId="42" xfId="0" applyFill="1" applyBorder="1" applyAlignment="1" applyProtection="1">
      <alignment vertical="center" wrapText="1"/>
      <protection locked="0"/>
    </xf>
    <xf numFmtId="166" fontId="0" fillId="6" borderId="42" xfId="0" applyNumberFormat="1" applyFill="1" applyBorder="1" applyAlignment="1" applyProtection="1">
      <alignment vertical="center"/>
      <protection locked="0"/>
    </xf>
    <xf numFmtId="166" fontId="0" fillId="0" borderId="45" xfId="0" applyNumberFormat="1" applyBorder="1" applyAlignment="1">
      <alignment vertical="center"/>
    </xf>
    <xf numFmtId="0" fontId="0" fillId="6" borderId="45" xfId="0" applyFill="1" applyBorder="1" applyAlignment="1" applyProtection="1">
      <alignment vertical="center" wrapText="1"/>
      <protection locked="0"/>
    </xf>
    <xf numFmtId="166" fontId="31" fillId="0" borderId="9" xfId="0" applyNumberFormat="1" applyFont="1" applyBorder="1" applyAlignment="1">
      <alignment vertical="center"/>
    </xf>
    <xf numFmtId="0" fontId="0" fillId="6" borderId="9" xfId="0" applyFill="1" applyBorder="1" applyAlignment="1" applyProtection="1">
      <alignment vertical="center" wrapText="1"/>
      <protection locked="0"/>
    </xf>
    <xf numFmtId="0" fontId="27" fillId="0" borderId="0" xfId="0" applyFont="1" applyAlignment="1">
      <alignment vertical="center"/>
    </xf>
    <xf numFmtId="166" fontId="31" fillId="6" borderId="9" xfId="0" applyNumberFormat="1" applyFont="1" applyFill="1" applyBorder="1" applyAlignment="1" applyProtection="1">
      <alignment vertical="center"/>
      <protection locked="0"/>
    </xf>
    <xf numFmtId="0" fontId="5" fillId="0" borderId="9" xfId="0" applyFont="1" applyBorder="1" applyAlignment="1">
      <alignment vertical="center"/>
    </xf>
    <xf numFmtId="166" fontId="41" fillId="0" borderId="9" xfId="0" applyNumberFormat="1" applyFont="1" applyBorder="1" applyAlignment="1">
      <alignment vertical="center"/>
    </xf>
    <xf numFmtId="166" fontId="0" fillId="0" borderId="46" xfId="0" applyNumberFormat="1" applyBorder="1" applyAlignment="1">
      <alignment vertical="center"/>
    </xf>
    <xf numFmtId="0" fontId="0" fillId="0" borderId="46" xfId="0" applyBorder="1" applyAlignment="1" applyProtection="1">
      <alignment vertical="center" wrapText="1"/>
      <protection locked="0"/>
    </xf>
    <xf numFmtId="0" fontId="3" fillId="0" borderId="0" xfId="0" applyFont="1" applyAlignment="1">
      <alignment vertical="center"/>
    </xf>
    <xf numFmtId="0" fontId="3" fillId="0" borderId="0" xfId="0" applyFont="1"/>
    <xf numFmtId="42" fontId="5" fillId="0" borderId="0" xfId="1" applyNumberFormat="1" applyFont="1" applyFill="1" applyBorder="1" applyAlignment="1" applyProtection="1">
      <alignment horizontal="right" vertical="center"/>
    </xf>
    <xf numFmtId="42" fontId="5" fillId="0" borderId="0" xfId="2" applyNumberFormat="1" applyFont="1" applyFill="1" applyBorder="1" applyAlignment="1" applyProtection="1">
      <alignment horizontal="left" vertical="center"/>
    </xf>
    <xf numFmtId="0" fontId="0" fillId="0" borderId="2" xfId="0" applyBorder="1" applyAlignment="1">
      <alignment vertical="center"/>
    </xf>
    <xf numFmtId="168" fontId="0" fillId="0" borderId="0" xfId="0" applyNumberFormat="1" applyAlignment="1">
      <alignment horizontal="right" vertical="center"/>
    </xf>
    <xf numFmtId="0" fontId="27" fillId="0" borderId="0" xfId="0" applyFont="1" applyAlignment="1">
      <alignment vertical="center" wrapText="1"/>
    </xf>
    <xf numFmtId="0" fontId="31" fillId="0" borderId="0" xfId="0" applyFont="1" applyAlignment="1">
      <alignment horizontal="right" vertical="center" wrapText="1"/>
    </xf>
    <xf numFmtId="0" fontId="0" fillId="0" borderId="38" xfId="0" applyBorder="1" applyAlignment="1">
      <alignment horizontal="left" vertical="center"/>
    </xf>
    <xf numFmtId="0" fontId="41" fillId="0" borderId="6" xfId="0" applyFont="1" applyBorder="1" applyAlignment="1">
      <alignment horizontal="left" vertical="center"/>
    </xf>
    <xf numFmtId="0" fontId="41" fillId="0" borderId="7" xfId="0" applyFont="1" applyBorder="1" applyAlignment="1">
      <alignment horizontal="left" vertical="center"/>
    </xf>
    <xf numFmtId="0" fontId="35" fillId="0" borderId="0" xfId="0" applyFont="1" applyAlignment="1">
      <alignment horizontal="center"/>
    </xf>
    <xf numFmtId="0" fontId="15" fillId="0" borderId="25" xfId="3" applyBorder="1" applyAlignment="1" applyProtection="1">
      <alignment horizontal="center" vertical="center"/>
    </xf>
    <xf numFmtId="49" fontId="11" fillId="2" borderId="1" xfId="0" applyNumberFormat="1" applyFont="1" applyFill="1" applyBorder="1" applyAlignment="1" applyProtection="1">
      <alignment vertical="center" wrapText="1"/>
      <protection locked="0"/>
    </xf>
    <xf numFmtId="41" fontId="11" fillId="0" borderId="10" xfId="0" applyNumberFormat="1" applyFont="1" applyBorder="1" applyAlignment="1">
      <alignment vertical="center"/>
    </xf>
    <xf numFmtId="41" fontId="11" fillId="2" borderId="12" xfId="0" applyNumberFormat="1" applyFont="1" applyFill="1" applyBorder="1" applyAlignment="1" applyProtection="1">
      <alignment vertical="center"/>
      <protection locked="0"/>
    </xf>
    <xf numFmtId="41" fontId="11" fillId="0" borderId="5" xfId="0" applyNumberFormat="1" applyFont="1" applyBorder="1" applyAlignment="1">
      <alignment vertical="center"/>
    </xf>
    <xf numFmtId="0" fontId="3" fillId="0" borderId="13" xfId="0" applyFont="1" applyBorder="1" applyAlignment="1">
      <alignment horizontal="left"/>
    </xf>
    <xf numFmtId="49" fontId="0" fillId="0" borderId="0" xfId="0" applyNumberFormat="1" applyAlignment="1">
      <alignment vertical="top" wrapText="1"/>
    </xf>
    <xf numFmtId="41" fontId="11" fillId="2" borderId="10" xfId="0" applyNumberFormat="1" applyFont="1" applyFill="1" applyBorder="1" applyAlignment="1" applyProtection="1">
      <alignment vertical="center"/>
      <protection locked="0"/>
    </xf>
    <xf numFmtId="38" fontId="11" fillId="2" borderId="12" xfId="0" applyNumberFormat="1" applyFont="1" applyFill="1" applyBorder="1" applyAlignment="1" applyProtection="1">
      <alignment vertical="center"/>
      <protection locked="0"/>
    </xf>
    <xf numFmtId="0" fontId="3" fillId="0" borderId="0" xfId="0" applyFont="1" applyAlignment="1">
      <alignment horizontal="right" vertical="center"/>
    </xf>
    <xf numFmtId="41" fontId="11" fillId="13" borderId="12" xfId="0" applyNumberFormat="1" applyFont="1" applyFill="1" applyBorder="1" applyAlignment="1">
      <alignment vertical="center"/>
    </xf>
    <xf numFmtId="41" fontId="11" fillId="13" borderId="1" xfId="0" applyNumberFormat="1" applyFont="1" applyFill="1" applyBorder="1" applyAlignment="1">
      <alignment vertical="center"/>
    </xf>
    <xf numFmtId="0" fontId="5" fillId="0" borderId="0" xfId="0" applyFont="1" applyAlignment="1">
      <alignment horizontal="right" vertical="center"/>
    </xf>
    <xf numFmtId="0" fontId="3" fillId="0" borderId="45" xfId="0" applyFont="1" applyBorder="1" applyAlignment="1">
      <alignment horizontal="right" vertical="center" wrapText="1"/>
    </xf>
    <xf numFmtId="0" fontId="36" fillId="8" borderId="45" xfId="0" applyFont="1" applyFill="1" applyBorder="1" applyAlignment="1">
      <alignment horizontal="right" vertical="center" wrapText="1"/>
    </xf>
    <xf numFmtId="0" fontId="31" fillId="0" borderId="9" xfId="0" applyFont="1" applyBorder="1" applyAlignment="1">
      <alignment horizontal="center" vertical="center" wrapText="1"/>
    </xf>
    <xf numFmtId="0" fontId="31" fillId="0" borderId="9" xfId="0" applyFont="1" applyBorder="1" applyAlignment="1">
      <alignment horizontal="center" vertical="center"/>
    </xf>
    <xf numFmtId="0" fontId="31" fillId="0" borderId="38" xfId="0" applyFont="1" applyBorder="1" applyAlignment="1">
      <alignment horizontal="center" vertical="center"/>
    </xf>
    <xf numFmtId="0" fontId="3" fillId="0" borderId="0" xfId="0" applyFont="1" applyAlignment="1">
      <alignment horizontal="center"/>
    </xf>
    <xf numFmtId="0" fontId="7" fillId="0" borderId="3" xfId="0" applyFont="1" applyBorder="1" applyAlignment="1">
      <alignment horizontal="center"/>
    </xf>
    <xf numFmtId="0" fontId="3" fillId="14" borderId="0" xfId="0" applyFont="1" applyFill="1" applyAlignment="1">
      <alignment vertical="center"/>
    </xf>
    <xf numFmtId="168" fontId="3" fillId="0" borderId="0" xfId="0" applyNumberFormat="1" applyFont="1" applyAlignment="1">
      <alignment horizontal="center" vertical="center"/>
    </xf>
    <xf numFmtId="1" fontId="3" fillId="0" borderId="0" xfId="0" applyNumberFormat="1" applyFont="1" applyAlignment="1">
      <alignment horizontal="center" vertical="center"/>
    </xf>
    <xf numFmtId="3" fontId="3" fillId="0" borderId="0" xfId="0" applyNumberFormat="1" applyFont="1" applyAlignment="1">
      <alignment horizontal="center"/>
    </xf>
    <xf numFmtId="164" fontId="3" fillId="0" borderId="0" xfId="1" applyNumberFormat="1" applyFont="1" applyFill="1" applyBorder="1" applyAlignment="1" applyProtection="1">
      <alignment horizontal="left" vertical="center"/>
    </xf>
    <xf numFmtId="0" fontId="3" fillId="0" borderId="0" xfId="0" applyFont="1" applyAlignment="1">
      <alignment horizontal="left" vertical="center"/>
    </xf>
    <xf numFmtId="164" fontId="3" fillId="0" borderId="0" xfId="1" applyNumberFormat="1" applyFont="1" applyFill="1" applyBorder="1" applyAlignment="1" applyProtection="1">
      <alignment horizontal="right" vertical="center"/>
    </xf>
    <xf numFmtId="0" fontId="7" fillId="0" borderId="0" xfId="0" applyFont="1" applyAlignment="1">
      <alignment horizontal="right" vertical="center"/>
    </xf>
    <xf numFmtId="0" fontId="7" fillId="0" borderId="47" xfId="0" applyFont="1" applyBorder="1"/>
    <xf numFmtId="168" fontId="3" fillId="0" borderId="0" xfId="0" applyNumberFormat="1" applyFont="1"/>
    <xf numFmtId="1" fontId="3" fillId="0" borderId="0" xfId="0" applyNumberFormat="1" applyFont="1" applyAlignment="1">
      <alignment horizontal="left"/>
    </xf>
    <xf numFmtId="0" fontId="3" fillId="6" borderId="0" xfId="0" applyFont="1" applyFill="1"/>
    <xf numFmtId="0" fontId="3" fillId="0" borderId="0" xfId="0" applyFont="1" applyAlignment="1">
      <alignment wrapText="1"/>
    </xf>
    <xf numFmtId="0" fontId="3" fillId="0" borderId="17"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xf>
    <xf numFmtId="0" fontId="3" fillId="0" borderId="5" xfId="0" applyFont="1" applyBorder="1" applyAlignment="1">
      <alignment horizontal="left"/>
    </xf>
    <xf numFmtId="0" fontId="3" fillId="0" borderId="49" xfId="0" applyFont="1" applyBorder="1" applyAlignment="1">
      <alignment horizontal="left"/>
    </xf>
    <xf numFmtId="0" fontId="3" fillId="0" borderId="57" xfId="0" applyFont="1" applyBorder="1" applyAlignment="1">
      <alignment horizontal="left"/>
    </xf>
    <xf numFmtId="0" fontId="3" fillId="0" borderId="25" xfId="0" applyFont="1" applyBorder="1" applyAlignment="1">
      <alignment horizontal="left"/>
    </xf>
    <xf numFmtId="0" fontId="3" fillId="0" borderId="15" xfId="0" applyFont="1" applyBorder="1" applyAlignment="1">
      <alignment horizontal="left"/>
    </xf>
    <xf numFmtId="0" fontId="3" fillId="0" borderId="16" xfId="0" applyFont="1" applyBorder="1" applyAlignment="1">
      <alignment horizontal="left"/>
    </xf>
    <xf numFmtId="0" fontId="3" fillId="0" borderId="14" xfId="0" applyFont="1" applyBorder="1" applyAlignment="1">
      <alignment horizontal="left"/>
    </xf>
    <xf numFmtId="0" fontId="3" fillId="0" borderId="0" xfId="1" applyNumberFormat="1" applyFont="1" applyFill="1" applyBorder="1" applyAlignment="1" applyProtection="1">
      <alignment horizontal="right"/>
    </xf>
    <xf numFmtId="164" fontId="3" fillId="0" borderId="2" xfId="1" applyNumberFormat="1" applyFont="1" applyFill="1" applyBorder="1" applyAlignment="1" applyProtection="1">
      <alignment horizontal="right"/>
    </xf>
    <xf numFmtId="164" fontId="3" fillId="0" borderId="0" xfId="0" applyNumberFormat="1" applyFont="1"/>
    <xf numFmtId="0" fontId="11" fillId="0" borderId="0" xfId="0" applyFont="1" applyAlignment="1">
      <alignment horizontal="center"/>
    </xf>
    <xf numFmtId="0" fontId="11" fillId="0" borderId="0" xfId="0" applyFont="1" applyAlignment="1">
      <alignment horizontal="center" vertical="center"/>
    </xf>
    <xf numFmtId="3" fontId="3" fillId="0" borderId="0" xfId="1" applyNumberFormat="1" applyFont="1" applyFill="1" applyBorder="1" applyAlignment="1" applyProtection="1">
      <alignment horizontal="right"/>
    </xf>
    <xf numFmtId="0" fontId="3" fillId="0" borderId="0" xfId="0" applyFont="1" applyAlignment="1">
      <alignment horizontal="center" vertical="top"/>
    </xf>
    <xf numFmtId="3" fontId="3" fillId="0" borderId="0" xfId="1" applyNumberFormat="1" applyFont="1" applyFill="1" applyBorder="1" applyAlignment="1" applyProtection="1">
      <alignment horizontal="right" vertical="center"/>
    </xf>
    <xf numFmtId="3" fontId="3" fillId="0" borderId="0" xfId="1" applyNumberFormat="1" applyFont="1" applyFill="1" applyBorder="1" applyAlignment="1" applyProtection="1"/>
    <xf numFmtId="0" fontId="3" fillId="6" borderId="1" xfId="0" applyFont="1" applyFill="1" applyBorder="1" applyAlignment="1">
      <alignment horizontal="center" vertical="center"/>
    </xf>
    <xf numFmtId="0" fontId="3" fillId="9" borderId="0" xfId="0" applyFont="1" applyFill="1" applyAlignment="1">
      <alignment textRotation="90"/>
    </xf>
    <xf numFmtId="0" fontId="3" fillId="0" borderId="20" xfId="0" applyFont="1" applyBorder="1"/>
    <xf numFmtId="0" fontId="3" fillId="0" borderId="18" xfId="0" applyFont="1" applyBorder="1"/>
    <xf numFmtId="0" fontId="3" fillId="0" borderId="0" xfId="7" applyFont="1" applyAlignment="1">
      <alignment vertical="center"/>
    </xf>
    <xf numFmtId="166" fontId="3" fillId="0" borderId="46" xfId="5" applyNumberFormat="1" applyFont="1" applyBorder="1" applyAlignment="1">
      <alignment vertical="center" wrapText="1"/>
    </xf>
    <xf numFmtId="0" fontId="3" fillId="0" borderId="0" xfId="0" quotePrefix="1" applyFont="1"/>
    <xf numFmtId="0" fontId="3" fillId="5" borderId="1" xfId="0" applyFont="1" applyFill="1" applyBorder="1" applyAlignment="1">
      <alignment horizontal="center"/>
    </xf>
    <xf numFmtId="0" fontId="3" fillId="8" borderId="0" xfId="0" applyFont="1" applyFill="1"/>
    <xf numFmtId="0" fontId="3" fillId="15" borderId="0" xfId="0" applyFont="1" applyFill="1"/>
    <xf numFmtId="0" fontId="3" fillId="14" borderId="0" xfId="0" applyFont="1" applyFill="1"/>
    <xf numFmtId="0" fontId="15" fillId="0" borderId="0" xfId="3" applyAlignment="1" applyProtection="1">
      <alignment vertical="center"/>
      <protection locked="0"/>
    </xf>
    <xf numFmtId="166" fontId="0" fillId="14" borderId="42" xfId="0" applyNumberFormat="1" applyFill="1" applyBorder="1" applyAlignment="1" applyProtection="1">
      <alignment vertical="center"/>
      <protection locked="0"/>
    </xf>
    <xf numFmtId="166" fontId="0" fillId="14" borderId="45" xfId="0" applyNumberFormat="1" applyFill="1" applyBorder="1" applyAlignment="1" applyProtection="1">
      <alignment vertical="center"/>
      <protection locked="0"/>
    </xf>
    <xf numFmtId="0" fontId="7" fillId="0" borderId="0" xfId="0" applyFont="1" applyAlignment="1">
      <alignment horizontal="left" vertical="top"/>
    </xf>
    <xf numFmtId="0" fontId="3" fillId="0" borderId="0" xfId="0" applyFont="1" applyAlignment="1" applyProtection="1">
      <alignment horizontal="center" vertical="center"/>
      <protection locked="0"/>
    </xf>
    <xf numFmtId="0" fontId="51" fillId="0" borderId="0" xfId="3" applyFont="1" applyAlignment="1" applyProtection="1">
      <alignment horizontal="center" vertical="center"/>
      <protection locked="0"/>
    </xf>
    <xf numFmtId="0" fontId="12" fillId="0" borderId="19" xfId="0" applyFont="1" applyBorder="1" applyAlignment="1">
      <alignment horizontal="center" vertical="center"/>
    </xf>
    <xf numFmtId="37" fontId="12" fillId="0" borderId="2" xfId="0" applyNumberFormat="1" applyFont="1" applyBorder="1" applyAlignment="1" applyProtection="1">
      <alignment horizontal="center" vertical="center"/>
      <protection locked="0"/>
    </xf>
    <xf numFmtId="3" fontId="12" fillId="0" borderId="2" xfId="0" applyNumberFormat="1" applyFont="1" applyBorder="1" applyAlignment="1" applyProtection="1">
      <alignment horizontal="center" vertical="center"/>
      <protection locked="0"/>
    </xf>
    <xf numFmtId="3" fontId="12" fillId="0" borderId="0" xfId="0" applyNumberFormat="1" applyFont="1" applyAlignment="1" applyProtection="1">
      <alignment horizontal="center" vertical="center"/>
      <protection locked="0"/>
    </xf>
    <xf numFmtId="166" fontId="0" fillId="0" borderId="62" xfId="0" applyNumberFormat="1" applyBorder="1" applyAlignment="1">
      <alignment vertical="center"/>
    </xf>
    <xf numFmtId="166" fontId="2" fillId="0" borderId="72" xfId="0" applyNumberFormat="1" applyFont="1" applyBorder="1" applyAlignment="1">
      <alignment vertical="center"/>
    </xf>
    <xf numFmtId="0" fontId="0" fillId="6" borderId="72" xfId="0" applyFill="1" applyBorder="1" applyAlignment="1" applyProtection="1">
      <alignment vertical="center" wrapText="1"/>
      <protection locked="0"/>
    </xf>
    <xf numFmtId="166" fontId="0" fillId="6" borderId="71" xfId="0" applyNumberFormat="1" applyFill="1" applyBorder="1" applyAlignment="1" applyProtection="1">
      <alignment vertical="center"/>
      <protection locked="0"/>
    </xf>
    <xf numFmtId="166" fontId="0" fillId="0" borderId="71" xfId="0" applyNumberFormat="1" applyBorder="1" applyAlignment="1">
      <alignment vertical="center"/>
    </xf>
    <xf numFmtId="0" fontId="7" fillId="20" borderId="9" xfId="9" applyFont="1" applyFill="1" applyBorder="1" applyAlignment="1">
      <alignment horizontal="center" vertical="center"/>
    </xf>
    <xf numFmtId="0" fontId="5" fillId="0" borderId="51" xfId="0" applyFont="1" applyBorder="1" applyAlignment="1">
      <alignment vertical="center" wrapText="1"/>
    </xf>
    <xf numFmtId="0" fontId="5" fillId="0" borderId="0" xfId="0" applyFont="1" applyAlignment="1">
      <alignment vertical="center" wrapText="1"/>
    </xf>
    <xf numFmtId="0" fontId="34" fillId="0" borderId="0" xfId="0" applyFont="1" applyAlignment="1">
      <alignment vertical="center" wrapText="1"/>
    </xf>
    <xf numFmtId="0" fontId="0" fillId="0" borderId="42" xfId="0" applyBorder="1" applyAlignment="1">
      <alignment horizontal="right" vertical="center" wrapText="1"/>
    </xf>
    <xf numFmtId="0" fontId="0" fillId="0" borderId="70" xfId="0" applyBorder="1" applyAlignment="1">
      <alignment horizontal="right" vertical="center" wrapText="1"/>
    </xf>
    <xf numFmtId="0" fontId="0" fillId="0" borderId="0" xfId="0" applyAlignment="1">
      <alignment horizontal="right" wrapText="1"/>
    </xf>
    <xf numFmtId="0" fontId="32" fillId="0" borderId="0" xfId="0" applyFont="1" applyAlignment="1">
      <alignment horizontal="right" vertical="center"/>
    </xf>
    <xf numFmtId="0" fontId="5" fillId="0" borderId="42" xfId="0" applyFont="1" applyBorder="1" applyAlignment="1">
      <alignment horizontal="center" vertical="center" wrapText="1"/>
    </xf>
    <xf numFmtId="0" fontId="0" fillId="0" borderId="45" xfId="0" applyBorder="1" applyAlignment="1">
      <alignment horizontal="center" vertical="center" wrapText="1"/>
    </xf>
    <xf numFmtId="0" fontId="3" fillId="0" borderId="45" xfId="0" applyFont="1" applyBorder="1" applyAlignment="1">
      <alignment horizontal="center" vertical="center" wrapText="1"/>
    </xf>
    <xf numFmtId="0" fontId="0" fillId="4" borderId="45" xfId="0" applyFill="1" applyBorder="1" applyAlignment="1">
      <alignment horizontal="center" vertical="center" wrapText="1"/>
    </xf>
    <xf numFmtId="0" fontId="0" fillId="21" borderId="45" xfId="0" applyFill="1" applyBorder="1" applyAlignment="1">
      <alignment horizontal="center" vertical="center" wrapText="1"/>
    </xf>
    <xf numFmtId="0" fontId="0" fillId="14" borderId="45" xfId="0" applyFill="1" applyBorder="1" applyAlignment="1">
      <alignment vertical="center" wrapText="1"/>
    </xf>
    <xf numFmtId="0" fontId="3" fillId="0" borderId="45" xfId="0" applyFont="1" applyBorder="1" applyAlignment="1">
      <alignment vertical="center" wrapText="1"/>
    </xf>
    <xf numFmtId="0" fontId="0" fillId="0" borderId="48" xfId="0" applyBorder="1" applyAlignment="1">
      <alignment vertical="center"/>
    </xf>
    <xf numFmtId="49" fontId="44" fillId="0" borderId="42" xfId="4" applyNumberFormat="1" applyFont="1" applyBorder="1" applyAlignment="1">
      <alignment horizontal="right" vertical="center" wrapText="1"/>
    </xf>
    <xf numFmtId="49" fontId="44" fillId="0" borderId="45" xfId="4" applyNumberFormat="1" applyFont="1" applyBorder="1" applyAlignment="1">
      <alignment horizontal="right" vertical="center" wrapText="1"/>
    </xf>
    <xf numFmtId="49" fontId="3" fillId="0" borderId="45" xfId="4" applyNumberFormat="1" applyFont="1" applyBorder="1" applyAlignment="1">
      <alignment horizontal="right" vertical="center" wrapText="1"/>
    </xf>
    <xf numFmtId="49" fontId="3" fillId="0" borderId="42" xfId="4" applyNumberFormat="1" applyFont="1" applyBorder="1" applyAlignment="1">
      <alignment horizontal="right" vertical="center" wrapText="1"/>
    </xf>
    <xf numFmtId="0" fontId="3" fillId="0" borderId="0" xfId="0" applyFont="1" applyAlignment="1">
      <alignment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5" fillId="0" borderId="6" xfId="0" applyFont="1" applyBorder="1" applyAlignment="1">
      <alignment horizontal="left" vertical="center"/>
    </xf>
    <xf numFmtId="0" fontId="5" fillId="0" borderId="7" xfId="0" applyFont="1" applyBorder="1" applyAlignment="1">
      <alignment horizontal="left" vertical="center"/>
    </xf>
    <xf numFmtId="0" fontId="3" fillId="0" borderId="0" xfId="0" applyFont="1" applyAlignment="1">
      <alignment horizontal="center" vertical="center"/>
    </xf>
    <xf numFmtId="0" fontId="9" fillId="0" borderId="0" xfId="0" applyFont="1" applyAlignment="1">
      <alignment horizontal="center"/>
    </xf>
    <xf numFmtId="0" fontId="7" fillId="0" borderId="0" xfId="0" applyFont="1" applyAlignment="1">
      <alignment horizontal="right"/>
    </xf>
    <xf numFmtId="0" fontId="7" fillId="0" borderId="0" xfId="0" applyFont="1" applyAlignment="1">
      <alignment horizontal="left"/>
    </xf>
    <xf numFmtId="0" fontId="7" fillId="0" borderId="0" xfId="0" applyFont="1" applyAlignment="1">
      <alignment horizontal="center"/>
    </xf>
    <xf numFmtId="0" fontId="5"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42" fontId="5" fillId="0" borderId="0" xfId="2" applyNumberFormat="1" applyFont="1" applyFill="1" applyBorder="1" applyAlignment="1" applyProtection="1">
      <alignment horizontal="center" vertical="center"/>
    </xf>
    <xf numFmtId="0" fontId="0" fillId="0" borderId="38" xfId="0" applyBorder="1" applyAlignment="1">
      <alignment vertical="center"/>
    </xf>
    <xf numFmtId="166" fontId="5"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164" fontId="3"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2" fillId="0" borderId="0" xfId="0" applyFont="1" applyAlignment="1">
      <alignment horizontal="left" vertical="center"/>
    </xf>
    <xf numFmtId="0" fontId="11" fillId="0" borderId="1" xfId="0" applyFont="1" applyBorder="1" applyAlignment="1">
      <alignment horizontal="left" vertical="center"/>
    </xf>
    <xf numFmtId="0" fontId="11" fillId="0" borderId="4" xfId="0" applyFont="1" applyBorder="1" applyAlignment="1">
      <alignment horizontal="left" vertical="center"/>
    </xf>
    <xf numFmtId="0" fontId="51" fillId="0" borderId="0" xfId="3" applyFont="1" applyAlignment="1" applyProtection="1">
      <alignment vertical="center"/>
      <protection locked="0"/>
    </xf>
    <xf numFmtId="0" fontId="3" fillId="0" borderId="5" xfId="0" applyFont="1" applyBorder="1" applyAlignment="1">
      <alignment vertical="center"/>
    </xf>
    <xf numFmtId="0" fontId="12" fillId="0" borderId="6" xfId="0" applyFont="1" applyBorder="1" applyAlignment="1">
      <alignment horizontal="left" vertical="center"/>
    </xf>
    <xf numFmtId="0" fontId="5" fillId="0" borderId="7" xfId="0" applyFont="1" applyBorder="1" applyAlignment="1">
      <alignment vertical="center"/>
    </xf>
    <xf numFmtId="0" fontId="5" fillId="0" borderId="38" xfId="0" applyFont="1" applyBorder="1" applyAlignment="1">
      <alignment vertical="center"/>
    </xf>
    <xf numFmtId="0" fontId="5" fillId="0" borderId="0" xfId="0" applyFont="1" applyAlignment="1">
      <alignment vertical="center"/>
    </xf>
    <xf numFmtId="0" fontId="12" fillId="0" borderId="0" xfId="0" applyFont="1" applyAlignment="1">
      <alignment horizontal="center" vertical="center"/>
    </xf>
    <xf numFmtId="0" fontId="12" fillId="0" borderId="2" xfId="0" applyFont="1" applyBorder="1" applyAlignment="1">
      <alignment horizontal="center" vertical="center"/>
    </xf>
    <xf numFmtId="0" fontId="11" fillId="0" borderId="8" xfId="0" applyFont="1" applyBorder="1" applyAlignment="1">
      <alignment horizontal="left" vertical="center"/>
    </xf>
    <xf numFmtId="0" fontId="3" fillId="0" borderId="0" xfId="0" applyFont="1" applyAlignment="1">
      <alignment horizontal="left" wrapText="1"/>
    </xf>
    <xf numFmtId="0" fontId="9" fillId="0" borderId="0" xfId="0" applyFont="1" applyAlignment="1">
      <alignment horizontal="left"/>
    </xf>
    <xf numFmtId="0" fontId="10" fillId="0" borderId="0" xfId="0" applyFont="1" applyAlignment="1">
      <alignment horizontal="center"/>
    </xf>
    <xf numFmtId="0" fontId="10" fillId="0" borderId="0" xfId="0" applyFont="1" applyAlignment="1">
      <alignment horizontal="center" vertical="center"/>
    </xf>
    <xf numFmtId="164" fontId="3" fillId="0" borderId="0" xfId="1" applyNumberFormat="1" applyFont="1" applyFill="1" applyBorder="1" applyAlignment="1" applyProtection="1">
      <alignment horizontal="right"/>
    </xf>
    <xf numFmtId="0" fontId="0" fillId="0" borderId="0" xfId="0" applyAlignment="1">
      <alignment horizontal="right"/>
    </xf>
    <xf numFmtId="165" fontId="5" fillId="0" borderId="0" xfId="2" applyNumberFormat="1" applyFont="1" applyFill="1" applyBorder="1" applyAlignment="1" applyProtection="1">
      <alignment horizontal="right"/>
    </xf>
    <xf numFmtId="42" fontId="5" fillId="0" borderId="0" xfId="1" applyNumberFormat="1" applyFont="1" applyFill="1" applyBorder="1" applyAlignment="1" applyProtection="1">
      <alignment horizontal="right"/>
    </xf>
    <xf numFmtId="0" fontId="5" fillId="0" borderId="0" xfId="0" applyFont="1" applyAlignment="1">
      <alignment horizontal="left"/>
    </xf>
    <xf numFmtId="0" fontId="0" fillId="0" borderId="24" xfId="0" applyBorder="1"/>
    <xf numFmtId="0" fontId="3" fillId="0" borderId="0" xfId="9" applyAlignment="1">
      <alignment vertical="center" wrapText="1"/>
    </xf>
    <xf numFmtId="0" fontId="3" fillId="0" borderId="43" xfId="5" applyFont="1" applyBorder="1" applyAlignment="1">
      <alignment horizontal="left" vertical="center" indent="2"/>
    </xf>
    <xf numFmtId="0" fontId="3" fillId="0" borderId="46" xfId="5" applyFont="1" applyBorder="1" applyAlignment="1">
      <alignment horizontal="left" vertical="center" indent="2"/>
    </xf>
    <xf numFmtId="0" fontId="3" fillId="0" borderId="44" xfId="5" applyFont="1" applyBorder="1" applyAlignment="1">
      <alignment horizontal="left" vertical="center" indent="2"/>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5" fillId="0" borderId="42" xfId="0" applyFont="1" applyBorder="1" applyAlignment="1">
      <alignment horizontal="center" vertical="center"/>
    </xf>
    <xf numFmtId="0" fontId="5" fillId="0" borderId="42" xfId="0" applyFont="1" applyBorder="1" applyAlignment="1">
      <alignment vertical="center"/>
    </xf>
    <xf numFmtId="0" fontId="3" fillId="0" borderId="0" xfId="0" applyFont="1" applyAlignment="1">
      <alignment horizontal="left" vertical="center" wrapText="1"/>
    </xf>
    <xf numFmtId="0" fontId="0" fillId="0" borderId="0" xfId="0" applyAlignment="1">
      <alignment horizontal="left"/>
    </xf>
    <xf numFmtId="0" fontId="18" fillId="0" borderId="0" xfId="3" applyFont="1" applyAlignment="1" applyProtection="1">
      <alignment horizontal="left" vertical="center"/>
      <protection locked="0"/>
    </xf>
    <xf numFmtId="0" fontId="0" fillId="0" borderId="0" xfId="0" applyAlignment="1" applyProtection="1">
      <alignment vertical="center"/>
      <protection locked="0"/>
    </xf>
    <xf numFmtId="0" fontId="0" fillId="0" borderId="0" xfId="0" applyAlignment="1">
      <alignment vertical="top" wrapText="1"/>
    </xf>
    <xf numFmtId="0" fontId="3" fillId="0" borderId="0" xfId="8" applyAlignment="1">
      <alignment horizontal="left" vertical="center" wrapText="1"/>
    </xf>
    <xf numFmtId="0" fontId="0" fillId="0" borderId="69" xfId="0" applyBorder="1" applyAlignment="1">
      <alignment vertical="center"/>
    </xf>
    <xf numFmtId="0" fontId="0" fillId="0" borderId="0" xfId="0" applyAlignment="1">
      <alignment vertical="top"/>
    </xf>
    <xf numFmtId="0" fontId="3" fillId="0" borderId="0" xfId="8" applyAlignment="1">
      <alignment horizontal="left" vertical="center"/>
    </xf>
    <xf numFmtId="0" fontId="3" fillId="0" borderId="65" xfId="8" applyBorder="1" applyAlignment="1" applyProtection="1">
      <alignment vertical="center" wrapText="1"/>
      <protection locked="0"/>
    </xf>
    <xf numFmtId="0" fontId="55" fillId="0" borderId="0" xfId="9" applyFont="1" applyAlignment="1" applyProtection="1">
      <alignment vertical="center"/>
      <protection hidden="1"/>
    </xf>
    <xf numFmtId="0" fontId="5" fillId="0" borderId="0" xfId="9" applyFont="1" applyAlignment="1" applyProtection="1">
      <alignment horizontal="center" vertical="center"/>
      <protection hidden="1"/>
    </xf>
    <xf numFmtId="0" fontId="3" fillId="0" borderId="0" xfId="9" applyAlignment="1">
      <alignment horizontal="center" vertical="center" wrapText="1"/>
    </xf>
    <xf numFmtId="164" fontId="3" fillId="0" borderId="0" xfId="1" quotePrefix="1" applyNumberFormat="1" applyFont="1"/>
    <xf numFmtId="164" fontId="0" fillId="0" borderId="0" xfId="1" applyNumberFormat="1" applyFont="1"/>
    <xf numFmtId="3" fontId="0" fillId="0" borderId="0" xfId="0" applyNumberFormat="1"/>
    <xf numFmtId="3" fontId="3" fillId="6" borderId="65" xfId="8" applyNumberFormat="1" applyFill="1" applyBorder="1" applyAlignment="1" applyProtection="1">
      <alignment horizontal="right" vertical="center" wrapText="1"/>
      <protection locked="0"/>
    </xf>
    <xf numFmtId="3" fontId="3" fillId="6" borderId="65" xfId="9" applyNumberFormat="1" applyFill="1" applyBorder="1" applyAlignment="1" applyProtection="1">
      <alignment horizontal="right" vertical="center" wrapText="1"/>
      <protection locked="0"/>
    </xf>
    <xf numFmtId="0" fontId="3" fillId="0" borderId="0" xfId="9" applyAlignment="1">
      <alignment horizontal="right" vertical="center" wrapText="1"/>
    </xf>
    <xf numFmtId="0" fontId="34" fillId="0" borderId="0" xfId="9" applyFont="1" applyAlignment="1">
      <alignment vertical="center"/>
    </xf>
    <xf numFmtId="0" fontId="15" fillId="0" borderId="0" xfId="3" applyFill="1" applyAlignment="1" applyProtection="1"/>
    <xf numFmtId="43" fontId="3" fillId="0" borderId="0" xfId="1" applyFont="1" applyAlignment="1">
      <alignment vertical="center"/>
    </xf>
    <xf numFmtId="0" fontId="56" fillId="0" borderId="0" xfId="9" applyFont="1" applyAlignment="1">
      <alignment vertical="center"/>
    </xf>
    <xf numFmtId="170" fontId="5" fillId="7" borderId="6" xfId="9" applyNumberFormat="1" applyFont="1" applyFill="1" applyBorder="1" applyAlignment="1">
      <alignment horizontal="centerContinuous" vertical="center" wrapText="1"/>
    </xf>
    <xf numFmtId="170" fontId="0" fillId="7" borderId="7" xfId="0" applyNumberFormat="1" applyFill="1" applyBorder="1" applyAlignment="1">
      <alignment horizontal="centerContinuous" vertical="center" wrapText="1"/>
    </xf>
    <xf numFmtId="170" fontId="0" fillId="7" borderId="38" xfId="0" applyNumberFormat="1" applyFill="1" applyBorder="1" applyAlignment="1">
      <alignment horizontal="centerContinuous" vertical="center" wrapText="1"/>
    </xf>
    <xf numFmtId="170" fontId="0" fillId="0" borderId="0" xfId="0" applyNumberFormat="1"/>
    <xf numFmtId="0" fontId="3" fillId="0" borderId="0" xfId="8" quotePrefix="1" applyAlignment="1">
      <alignment vertical="center"/>
    </xf>
    <xf numFmtId="3" fontId="3" fillId="0" borderId="0" xfId="8" applyNumberFormat="1" applyAlignment="1">
      <alignment vertical="center"/>
    </xf>
    <xf numFmtId="170" fontId="3" fillId="0" borderId="0" xfId="8" applyNumberFormat="1" applyAlignment="1">
      <alignment vertical="center"/>
    </xf>
    <xf numFmtId="43" fontId="0" fillId="0" borderId="0" xfId="1" applyFont="1"/>
    <xf numFmtId="0" fontId="3" fillId="22" borderId="76" xfId="0" quotePrefix="1" applyFont="1" applyFill="1" applyBorder="1" applyAlignment="1">
      <alignment wrapText="1"/>
    </xf>
    <xf numFmtId="0" fontId="3" fillId="22" borderId="77" xfId="0" applyFont="1" applyFill="1" applyBorder="1" applyAlignment="1">
      <alignment horizontal="center"/>
    </xf>
    <xf numFmtId="0" fontId="0" fillId="22" borderId="79" xfId="0" applyFill="1" applyBorder="1" applyAlignment="1">
      <alignment horizontal="center"/>
    </xf>
    <xf numFmtId="0" fontId="3" fillId="22" borderId="80" xfId="0" applyFont="1" applyFill="1" applyBorder="1" applyAlignment="1">
      <alignment horizontal="center"/>
    </xf>
    <xf numFmtId="0" fontId="3" fillId="22" borderId="81" xfId="0" quotePrefix="1" applyFont="1" applyFill="1" applyBorder="1" applyAlignment="1">
      <alignment wrapText="1"/>
    </xf>
    <xf numFmtId="0" fontId="3" fillId="22" borderId="82" xfId="0" applyFont="1" applyFill="1" applyBorder="1" applyAlignment="1">
      <alignment horizontal="center"/>
    </xf>
    <xf numFmtId="0" fontId="0" fillId="22" borderId="42" xfId="0" applyFill="1" applyBorder="1" applyAlignment="1">
      <alignment horizontal="center"/>
    </xf>
    <xf numFmtId="0" fontId="3" fillId="22" borderId="84" xfId="0" applyFont="1" applyFill="1" applyBorder="1" applyAlignment="1">
      <alignment horizontal="center"/>
    </xf>
    <xf numFmtId="0" fontId="3" fillId="22" borderId="85" xfId="0" quotePrefix="1" applyFont="1" applyFill="1" applyBorder="1" applyAlignment="1">
      <alignment wrapText="1"/>
    </xf>
    <xf numFmtId="0" fontId="0" fillId="0" borderId="81" xfId="0" applyBorder="1" applyAlignment="1">
      <alignment horizontal="center"/>
    </xf>
    <xf numFmtId="0" fontId="0" fillId="0" borderId="82" xfId="0" applyBorder="1" applyAlignment="1">
      <alignment horizontal="center"/>
    </xf>
    <xf numFmtId="0" fontId="0" fillId="0" borderId="87" xfId="0" applyBorder="1" applyAlignment="1">
      <alignment horizontal="center"/>
    </xf>
    <xf numFmtId="0" fontId="0" fillId="0" borderId="42" xfId="0" applyBorder="1" applyAlignment="1">
      <alignment horizontal="center"/>
    </xf>
    <xf numFmtId="0" fontId="0" fillId="0" borderId="84" xfId="0" applyBorder="1" applyAlignment="1">
      <alignment horizontal="center"/>
    </xf>
    <xf numFmtId="0" fontId="3" fillId="13" borderId="82" xfId="0" applyFont="1" applyFill="1" applyBorder="1" applyAlignment="1">
      <alignment horizontal="center"/>
    </xf>
    <xf numFmtId="0" fontId="3" fillId="13" borderId="42" xfId="0" applyFont="1" applyFill="1" applyBorder="1" applyAlignment="1">
      <alignment horizontal="center"/>
    </xf>
    <xf numFmtId="0" fontId="3" fillId="13" borderId="84" xfId="0" applyFont="1" applyFill="1" applyBorder="1" applyAlignment="1">
      <alignment horizontal="center"/>
    </xf>
    <xf numFmtId="0" fontId="0" fillId="13" borderId="42" xfId="0" applyFill="1" applyBorder="1" applyAlignment="1">
      <alignment horizontal="center"/>
    </xf>
    <xf numFmtId="0" fontId="0" fillId="0" borderId="89" xfId="0" applyBorder="1" applyAlignment="1">
      <alignment horizontal="center"/>
    </xf>
    <xf numFmtId="0" fontId="3" fillId="0" borderId="90" xfId="0" applyFont="1" applyBorder="1" applyAlignment="1">
      <alignment horizontal="center"/>
    </xf>
    <xf numFmtId="0" fontId="0" fillId="0" borderId="91" xfId="0" applyBorder="1" applyAlignment="1">
      <alignment horizontal="center"/>
    </xf>
    <xf numFmtId="0" fontId="0" fillId="0" borderId="92" xfId="0" applyBorder="1" applyAlignment="1">
      <alignment horizontal="center"/>
    </xf>
    <xf numFmtId="0" fontId="3" fillId="0" borderId="92" xfId="0" applyFont="1" applyBorder="1" applyAlignment="1">
      <alignment horizontal="center"/>
    </xf>
    <xf numFmtId="0" fontId="3" fillId="0" borderId="93" xfId="0" applyFont="1" applyBorder="1" applyAlignment="1">
      <alignment horizontal="center"/>
    </xf>
    <xf numFmtId="0" fontId="5" fillId="23" borderId="94" xfId="0" applyFont="1" applyFill="1" applyBorder="1" applyAlignment="1">
      <alignment horizontal="center"/>
    </xf>
    <xf numFmtId="0" fontId="5" fillId="23" borderId="95" xfId="0" applyFont="1" applyFill="1" applyBorder="1" applyAlignment="1">
      <alignment horizontal="center"/>
    </xf>
    <xf numFmtId="0" fontId="5" fillId="23" borderId="96" xfId="0" applyFont="1" applyFill="1" applyBorder="1" applyAlignment="1">
      <alignment horizontal="center"/>
    </xf>
    <xf numFmtId="0" fontId="5" fillId="23" borderId="97" xfId="0" applyFont="1" applyFill="1" applyBorder="1" applyAlignment="1">
      <alignment horizontal="center"/>
    </xf>
    <xf numFmtId="0" fontId="5" fillId="23" borderId="98" xfId="0" applyFont="1" applyFill="1" applyBorder="1" applyAlignment="1">
      <alignment horizontal="center"/>
    </xf>
    <xf numFmtId="0" fontId="58" fillId="0" borderId="0" xfId="0" applyFont="1" applyAlignment="1">
      <alignment horizontal="center"/>
    </xf>
    <xf numFmtId="0" fontId="60" fillId="24" borderId="100" xfId="0" applyFont="1" applyFill="1" applyBorder="1"/>
    <xf numFmtId="0" fontId="60" fillId="24" borderId="101" xfId="0" applyFont="1" applyFill="1" applyBorder="1"/>
    <xf numFmtId="0" fontId="60" fillId="24" borderId="102" xfId="0" applyFont="1" applyFill="1" applyBorder="1"/>
    <xf numFmtId="0" fontId="60" fillId="24" borderId="0" xfId="0" applyFont="1" applyFill="1"/>
    <xf numFmtId="0" fontId="60" fillId="24" borderId="103" xfId="0" applyFont="1" applyFill="1" applyBorder="1"/>
    <xf numFmtId="0" fontId="60" fillId="24" borderId="105" xfId="0" applyFont="1" applyFill="1" applyBorder="1"/>
    <xf numFmtId="0" fontId="60" fillId="24" borderId="106" xfId="0" applyFont="1" applyFill="1" applyBorder="1"/>
    <xf numFmtId="0" fontId="61" fillId="0" borderId="0" xfId="3" applyFont="1" applyAlignment="1" applyProtection="1"/>
    <xf numFmtId="0" fontId="36" fillId="26" borderId="0" xfId="9" applyFont="1" applyFill="1" applyAlignment="1">
      <alignment horizontal="center" vertical="top" wrapText="1"/>
    </xf>
    <xf numFmtId="0" fontId="36" fillId="26" borderId="107" xfId="9" applyFont="1" applyFill="1" applyBorder="1" applyAlignment="1">
      <alignment horizontal="center" vertical="top" wrapText="1"/>
    </xf>
    <xf numFmtId="0" fontId="36" fillId="27" borderId="0" xfId="9" applyFont="1" applyFill="1" applyAlignment="1">
      <alignment horizontal="center" vertical="top" wrapText="1"/>
    </xf>
    <xf numFmtId="0" fontId="36" fillId="26" borderId="108" xfId="9" applyFont="1" applyFill="1" applyBorder="1" applyAlignment="1">
      <alignment horizontal="center" vertical="top" wrapText="1"/>
    </xf>
    <xf numFmtId="0" fontId="36" fillId="28" borderId="0" xfId="9" applyFont="1" applyFill="1" applyAlignment="1">
      <alignment horizontal="center" vertical="top" wrapText="1"/>
    </xf>
    <xf numFmtId="0" fontId="36" fillId="28" borderId="0" xfId="9" quotePrefix="1" applyFont="1" applyFill="1" applyAlignment="1">
      <alignment horizontal="center" vertical="top" wrapText="1"/>
    </xf>
    <xf numFmtId="0" fontId="62" fillId="0" borderId="0" xfId="10" applyFont="1" applyAlignment="1">
      <alignment horizontal="center" vertical="center"/>
    </xf>
    <xf numFmtId="0" fontId="62" fillId="0" borderId="0" xfId="10" applyFont="1" applyAlignment="1">
      <alignment horizontal="left" vertical="center"/>
    </xf>
    <xf numFmtId="0" fontId="62" fillId="0" borderId="0" xfId="10" applyFont="1" applyAlignment="1">
      <alignment vertical="center"/>
    </xf>
    <xf numFmtId="44" fontId="3" fillId="0" borderId="0" xfId="0" applyNumberFormat="1" applyFont="1" applyAlignment="1">
      <alignment horizontal="center" vertical="center"/>
    </xf>
    <xf numFmtId="164" fontId="62" fillId="0" borderId="0" xfId="1" applyNumberFormat="1" applyFont="1" applyFill="1" applyBorder="1" applyAlignment="1">
      <alignment vertical="center"/>
    </xf>
    <xf numFmtId="44" fontId="12" fillId="0" borderId="0" xfId="2" applyFont="1" applyFill="1" applyBorder="1" applyAlignment="1">
      <alignment horizontal="center" vertical="center"/>
    </xf>
    <xf numFmtId="164" fontId="62" fillId="0" borderId="0" xfId="1" applyNumberFormat="1" applyFont="1" applyFill="1" applyBorder="1" applyAlignment="1">
      <alignment horizontal="center" vertical="center"/>
    </xf>
    <xf numFmtId="164" fontId="12" fillId="0" borderId="0" xfId="1" applyNumberFormat="1" applyFont="1" applyFill="1" applyBorder="1" applyAlignment="1">
      <alignment vertical="center"/>
    </xf>
    <xf numFmtId="44" fontId="12" fillId="0" borderId="0" xfId="2" applyFont="1" applyFill="1" applyBorder="1" applyAlignment="1">
      <alignment vertical="center"/>
    </xf>
    <xf numFmtId="44" fontId="62" fillId="0" borderId="0" xfId="10" applyNumberFormat="1" applyFont="1" applyAlignment="1">
      <alignment horizontal="center" vertical="center"/>
    </xf>
    <xf numFmtId="164" fontId="63" fillId="0" borderId="0" xfId="1" applyNumberFormat="1" applyFont="1" applyFill="1" applyBorder="1" applyAlignment="1">
      <alignment vertical="center"/>
    </xf>
    <xf numFmtId="0" fontId="3" fillId="0" borderId="0" xfId="0" applyFont="1" applyAlignment="1">
      <alignment horizontal="center" vertical="top" wrapText="1"/>
    </xf>
    <xf numFmtId="0" fontId="0" fillId="0" borderId="0" xfId="0" applyAlignment="1">
      <alignment horizontal="center" vertical="top" wrapText="1"/>
    </xf>
    <xf numFmtId="0" fontId="0" fillId="0" borderId="0" xfId="0" applyAlignment="1">
      <alignment horizontal="center" vertical="top"/>
    </xf>
    <xf numFmtId="0" fontId="3" fillId="0" borderId="0" xfId="0" applyFont="1" applyAlignment="1">
      <alignment vertical="top" wrapText="1"/>
    </xf>
    <xf numFmtId="3" fontId="3" fillId="6" borderId="109" xfId="8" applyNumberFormat="1" applyFill="1" applyBorder="1" applyAlignment="1" applyProtection="1">
      <alignment vertical="center" wrapText="1"/>
      <protection locked="0"/>
    </xf>
    <xf numFmtId="3" fontId="3" fillId="0" borderId="109" xfId="8" applyNumberFormat="1" applyBorder="1" applyAlignment="1">
      <alignment vertical="center" wrapText="1"/>
    </xf>
    <xf numFmtId="3" fontId="3" fillId="6" borderId="110" xfId="8" applyNumberFormat="1" applyFill="1" applyBorder="1" applyAlignment="1" applyProtection="1">
      <alignment vertical="center" wrapText="1"/>
      <protection locked="0"/>
    </xf>
    <xf numFmtId="3" fontId="3" fillId="6" borderId="110" xfId="9" applyNumberFormat="1" applyFill="1" applyBorder="1" applyAlignment="1" applyProtection="1">
      <alignment vertical="center" wrapText="1"/>
      <protection locked="0"/>
    </xf>
    <xf numFmtId="0" fontId="21" fillId="0" borderId="0" xfId="3" applyFont="1" applyAlignment="1" applyProtection="1"/>
    <xf numFmtId="1" fontId="0" fillId="14" borderId="45" xfId="0" applyNumberFormat="1" applyFill="1" applyBorder="1" applyAlignment="1">
      <alignment horizontal="right" vertical="center" wrapText="1"/>
    </xf>
    <xf numFmtId="1" fontId="0" fillId="0" borderId="45" xfId="0" applyNumberFormat="1" applyBorder="1" applyAlignment="1">
      <alignment horizontal="right" vertical="center" wrapText="1"/>
    </xf>
    <xf numFmtId="0" fontId="7" fillId="0" borderId="9" xfId="3" applyFont="1" applyFill="1" applyBorder="1" applyAlignment="1" applyProtection="1">
      <alignment horizontal="center" vertical="center"/>
    </xf>
    <xf numFmtId="0" fontId="5" fillId="22" borderId="111" xfId="0" applyFont="1" applyFill="1" applyBorder="1"/>
    <xf numFmtId="0" fontId="5" fillId="22" borderId="112" xfId="0" applyFont="1" applyFill="1" applyBorder="1"/>
    <xf numFmtId="0" fontId="0" fillId="22" borderId="113" xfId="0" applyFill="1" applyBorder="1"/>
    <xf numFmtId="0" fontId="5" fillId="22" borderId="114" xfId="0" applyFont="1" applyFill="1" applyBorder="1"/>
    <xf numFmtId="0" fontId="5" fillId="22" borderId="115" xfId="0" applyFont="1" applyFill="1" applyBorder="1"/>
    <xf numFmtId="0" fontId="0" fillId="22" borderId="116" xfId="0" applyFill="1" applyBorder="1"/>
    <xf numFmtId="0" fontId="5" fillId="22" borderId="117" xfId="0" applyFont="1" applyFill="1" applyBorder="1"/>
    <xf numFmtId="0" fontId="5" fillId="22" borderId="118" xfId="0" applyFont="1" applyFill="1" applyBorder="1"/>
    <xf numFmtId="0" fontId="0" fillId="22" borderId="119" xfId="0" applyFill="1" applyBorder="1"/>
    <xf numFmtId="0" fontId="6" fillId="29" borderId="1" xfId="0" applyFont="1" applyFill="1" applyBorder="1" applyAlignment="1" applyProtection="1">
      <alignment horizontal="center" vertical="center" wrapText="1"/>
      <protection locked="0"/>
    </xf>
    <xf numFmtId="22" fontId="3" fillId="29" borderId="65" xfId="8" applyNumberFormat="1" applyFill="1" applyBorder="1" applyAlignment="1" applyProtection="1">
      <alignment vertical="center"/>
      <protection locked="0"/>
    </xf>
    <xf numFmtId="0" fontId="3" fillId="29" borderId="65" xfId="8" applyFill="1" applyBorder="1" applyAlignment="1" applyProtection="1">
      <alignment vertical="center" wrapText="1"/>
      <protection locked="0"/>
    </xf>
    <xf numFmtId="0" fontId="7" fillId="29" borderId="9" xfId="9" applyFont="1" applyFill="1" applyBorder="1" applyAlignment="1" applyProtection="1">
      <alignment horizontal="center" vertical="center"/>
      <protection locked="0"/>
    </xf>
    <xf numFmtId="0" fontId="0" fillId="29" borderId="41" xfId="0" applyFill="1" applyBorder="1" applyAlignment="1" applyProtection="1">
      <alignment vertical="center" wrapText="1"/>
      <protection locked="0"/>
    </xf>
    <xf numFmtId="0" fontId="0" fillId="29" borderId="73" xfId="0" applyFill="1" applyBorder="1" applyAlignment="1" applyProtection="1">
      <alignment vertical="center" wrapText="1"/>
      <protection locked="0"/>
    </xf>
    <xf numFmtId="0" fontId="0" fillId="29" borderId="74" xfId="0" applyFill="1" applyBorder="1" applyAlignment="1" applyProtection="1">
      <alignment vertical="center" wrapText="1"/>
      <protection locked="0"/>
    </xf>
    <xf numFmtId="0" fontId="0" fillId="29" borderId="75" xfId="0" applyFill="1" applyBorder="1" applyAlignment="1" applyProtection="1">
      <alignment vertical="center" wrapText="1"/>
      <protection locked="0"/>
    </xf>
    <xf numFmtId="0" fontId="3" fillId="29" borderId="1" xfId="0" applyFont="1" applyFill="1" applyBorder="1" applyAlignment="1" applyProtection="1">
      <alignment horizontal="center" vertical="center" wrapText="1"/>
      <protection locked="0"/>
    </xf>
    <xf numFmtId="0" fontId="0" fillId="29" borderId="1" xfId="0" applyFill="1" applyBorder="1" applyAlignment="1" applyProtection="1">
      <alignment vertical="center" wrapText="1"/>
      <protection locked="0"/>
    </xf>
    <xf numFmtId="0" fontId="0" fillId="29" borderId="37" xfId="0" applyFill="1" applyBorder="1" applyAlignment="1" applyProtection="1">
      <alignment vertical="center" wrapText="1"/>
      <protection locked="0"/>
    </xf>
    <xf numFmtId="3" fontId="3" fillId="29" borderId="4" xfId="1" applyNumberFormat="1" applyFont="1" applyFill="1" applyBorder="1" applyAlignment="1" applyProtection="1">
      <alignment horizontal="center" vertical="center"/>
      <protection locked="0"/>
    </xf>
    <xf numFmtId="3" fontId="3" fillId="29" borderId="5" xfId="1" applyNumberFormat="1" applyFont="1" applyFill="1" applyBorder="1" applyAlignment="1" applyProtection="1">
      <alignment horizontal="center" vertical="center"/>
      <protection locked="0"/>
    </xf>
    <xf numFmtId="3" fontId="3" fillId="29" borderId="49" xfId="1" applyNumberFormat="1" applyFont="1" applyFill="1" applyBorder="1" applyAlignment="1" applyProtection="1">
      <alignment horizontal="center" vertical="center"/>
      <protection locked="0"/>
    </xf>
    <xf numFmtId="3" fontId="3" fillId="19" borderId="4" xfId="1" applyNumberFormat="1" applyFont="1" applyFill="1" applyBorder="1" applyAlignment="1" applyProtection="1">
      <alignment horizontal="center" vertical="center"/>
      <protection locked="0"/>
    </xf>
    <xf numFmtId="3" fontId="3" fillId="19" borderId="5" xfId="1" applyNumberFormat="1" applyFont="1" applyFill="1" applyBorder="1" applyAlignment="1" applyProtection="1">
      <alignment horizontal="center" vertical="center"/>
      <protection locked="0"/>
    </xf>
    <xf numFmtId="3" fontId="3" fillId="19" borderId="49" xfId="1" applyNumberFormat="1" applyFont="1" applyFill="1" applyBorder="1" applyAlignment="1" applyProtection="1">
      <alignment horizontal="center" vertical="center"/>
      <protection locked="0"/>
    </xf>
    <xf numFmtId="0" fontId="32" fillId="0" borderId="22" xfId="0" applyFont="1" applyBorder="1" applyAlignment="1">
      <alignment horizontal="center" vertical="top" wrapText="1"/>
    </xf>
    <xf numFmtId="0" fontId="5" fillId="0" borderId="2" xfId="0" applyFont="1" applyBorder="1" applyAlignment="1">
      <alignment horizontal="center" vertical="center"/>
    </xf>
    <xf numFmtId="0" fontId="3" fillId="6" borderId="4" xfId="0" applyFont="1" applyFill="1" applyBorder="1" applyAlignment="1" applyProtection="1">
      <alignment horizontal="left" vertical="center"/>
      <protection locked="0"/>
    </xf>
    <xf numFmtId="0" fontId="3" fillId="6" borderId="5" xfId="0" applyFont="1" applyFill="1" applyBorder="1" applyAlignment="1" applyProtection="1">
      <alignment horizontal="left" vertical="center"/>
      <protection locked="0"/>
    </xf>
    <xf numFmtId="0" fontId="3" fillId="6" borderId="49" xfId="0" applyFont="1" applyFill="1" applyBorder="1" applyAlignment="1" applyProtection="1">
      <alignment horizontal="left" vertical="center"/>
      <protection locked="0"/>
    </xf>
    <xf numFmtId="3" fontId="3" fillId="2" borderId="4" xfId="1" applyNumberFormat="1" applyFont="1" applyFill="1" applyBorder="1" applyAlignment="1" applyProtection="1">
      <alignment horizontal="right" vertical="center"/>
      <protection locked="0"/>
    </xf>
    <xf numFmtId="3" fontId="3" fillId="2" borderId="5" xfId="1" applyNumberFormat="1" applyFont="1" applyFill="1" applyBorder="1" applyAlignment="1" applyProtection="1">
      <alignment horizontal="right" vertical="center"/>
      <protection locked="0"/>
    </xf>
    <xf numFmtId="3" fontId="3" fillId="2" borderId="49" xfId="1" applyNumberFormat="1" applyFont="1" applyFill="1" applyBorder="1" applyAlignment="1" applyProtection="1">
      <alignment horizontal="right" vertical="center"/>
      <protection locked="0"/>
    </xf>
    <xf numFmtId="0" fontId="3" fillId="6" borderId="13" xfId="0" applyFont="1" applyFill="1" applyBorder="1" applyAlignment="1" applyProtection="1">
      <alignment horizontal="left" vertical="center"/>
      <protection locked="0"/>
    </xf>
    <xf numFmtId="0" fontId="3" fillId="6" borderId="14" xfId="0" applyFont="1" applyFill="1" applyBorder="1" applyAlignment="1" applyProtection="1">
      <alignment horizontal="left" vertical="center"/>
      <protection locked="0"/>
    </xf>
    <xf numFmtId="0" fontId="3" fillId="6" borderId="52" xfId="0" applyFont="1" applyFill="1" applyBorder="1" applyAlignment="1" applyProtection="1">
      <alignment horizontal="left" vertical="center"/>
      <protection locked="0"/>
    </xf>
    <xf numFmtId="3" fontId="3" fillId="2" borderId="13" xfId="1" applyNumberFormat="1" applyFont="1" applyFill="1" applyBorder="1" applyAlignment="1" applyProtection="1">
      <alignment horizontal="right" vertical="center"/>
      <protection locked="0"/>
    </xf>
    <xf numFmtId="3" fontId="3" fillId="2" borderId="14" xfId="1" applyNumberFormat="1" applyFont="1" applyFill="1" applyBorder="1" applyAlignment="1" applyProtection="1">
      <alignment horizontal="right" vertical="center"/>
      <protection locked="0"/>
    </xf>
    <xf numFmtId="3" fontId="3" fillId="2" borderId="52" xfId="1" applyNumberFormat="1" applyFont="1" applyFill="1" applyBorder="1" applyAlignment="1" applyProtection="1">
      <alignment horizontal="right" vertical="center"/>
      <protection locked="0"/>
    </xf>
    <xf numFmtId="0" fontId="5" fillId="0" borderId="6" xfId="0" applyFont="1" applyBorder="1" applyAlignment="1">
      <alignment horizontal="left" vertical="center"/>
    </xf>
    <xf numFmtId="0" fontId="5" fillId="0" borderId="7" xfId="0" applyFont="1" applyBorder="1" applyAlignment="1">
      <alignment horizontal="left" vertical="center"/>
    </xf>
    <xf numFmtId="0" fontId="5" fillId="0" borderId="50"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49" xfId="0" applyFont="1" applyBorder="1" applyAlignment="1">
      <alignment horizontal="left" vertical="center"/>
    </xf>
    <xf numFmtId="168" fontId="5" fillId="0" borderId="6" xfId="1" applyNumberFormat="1" applyFont="1" applyFill="1" applyBorder="1" applyAlignment="1" applyProtection="1">
      <alignment horizontal="right" vertical="center"/>
    </xf>
    <xf numFmtId="168" fontId="5" fillId="0" borderId="7" xfId="1" applyNumberFormat="1" applyFont="1" applyFill="1" applyBorder="1" applyAlignment="1" applyProtection="1">
      <alignment horizontal="right" vertical="center"/>
    </xf>
    <xf numFmtId="168" fontId="5" fillId="0" borderId="38" xfId="1" applyNumberFormat="1" applyFont="1" applyFill="1" applyBorder="1" applyAlignment="1" applyProtection="1">
      <alignment horizontal="right" vertical="center"/>
    </xf>
    <xf numFmtId="3" fontId="5" fillId="0" borderId="6" xfId="1" applyNumberFormat="1" applyFont="1" applyFill="1" applyBorder="1" applyAlignment="1" applyProtection="1">
      <alignment horizontal="right" vertical="center"/>
    </xf>
    <xf numFmtId="3" fontId="5" fillId="0" borderId="7" xfId="1" applyNumberFormat="1" applyFont="1" applyFill="1" applyBorder="1" applyAlignment="1" applyProtection="1">
      <alignment horizontal="right" vertical="center"/>
    </xf>
    <xf numFmtId="3" fontId="5" fillId="0" borderId="38" xfId="1" applyNumberFormat="1" applyFont="1" applyFill="1" applyBorder="1" applyAlignment="1" applyProtection="1">
      <alignment horizontal="right" vertical="center"/>
    </xf>
    <xf numFmtId="0" fontId="3" fillId="6" borderId="4" xfId="0" quotePrefix="1" applyFont="1" applyFill="1" applyBorder="1" applyAlignment="1" applyProtection="1">
      <alignment horizontal="left" vertical="center"/>
      <protection locked="0"/>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3" fillId="0" borderId="52" xfId="0" applyFont="1" applyBorder="1" applyAlignment="1">
      <alignment horizontal="left" vertical="center"/>
    </xf>
    <xf numFmtId="3" fontId="5" fillId="6" borderId="6" xfId="1" applyNumberFormat="1" applyFont="1" applyFill="1" applyBorder="1" applyAlignment="1" applyProtection="1">
      <alignment horizontal="right" vertical="center"/>
      <protection locked="0"/>
    </xf>
    <xf numFmtId="3" fontId="5" fillId="6" borderId="7" xfId="1" applyNumberFormat="1" applyFont="1" applyFill="1" applyBorder="1" applyAlignment="1" applyProtection="1">
      <alignment horizontal="right" vertical="center"/>
      <protection locked="0"/>
    </xf>
    <xf numFmtId="3" fontId="5" fillId="6" borderId="38" xfId="1" applyNumberFormat="1" applyFont="1" applyFill="1" applyBorder="1" applyAlignment="1" applyProtection="1">
      <alignment horizontal="right" vertical="center"/>
      <protection locked="0"/>
    </xf>
    <xf numFmtId="0" fontId="9" fillId="0" borderId="0" xfId="0" applyFont="1" applyAlignment="1">
      <alignment horizontal="left" vertical="center"/>
    </xf>
    <xf numFmtId="168" fontId="3" fillId="2" borderId="4" xfId="1" applyNumberFormat="1" applyFont="1" applyFill="1" applyBorder="1" applyAlignment="1" applyProtection="1">
      <alignment horizontal="right" vertical="center"/>
      <protection locked="0"/>
    </xf>
    <xf numFmtId="168" fontId="3" fillId="2" borderId="5" xfId="1" applyNumberFormat="1" applyFont="1" applyFill="1" applyBorder="1" applyAlignment="1" applyProtection="1">
      <alignment horizontal="right" vertical="center"/>
      <protection locked="0"/>
    </xf>
    <xf numFmtId="168" fontId="3" fillId="2" borderId="49" xfId="1" applyNumberFormat="1" applyFont="1" applyFill="1" applyBorder="1" applyAlignment="1" applyProtection="1">
      <alignment horizontal="right" vertical="center"/>
      <protection locked="0"/>
    </xf>
    <xf numFmtId="169" fontId="3" fillId="2" borderId="4" xfId="1" applyNumberFormat="1" applyFont="1" applyFill="1" applyBorder="1" applyAlignment="1" applyProtection="1">
      <alignment horizontal="right" vertical="center"/>
      <protection locked="0"/>
    </xf>
    <xf numFmtId="169" fontId="3" fillId="2" borderId="5" xfId="1" applyNumberFormat="1" applyFont="1" applyFill="1" applyBorder="1" applyAlignment="1" applyProtection="1">
      <alignment horizontal="right" vertical="center"/>
      <protection locked="0"/>
    </xf>
    <xf numFmtId="169" fontId="3" fillId="2" borderId="49" xfId="1" applyNumberFormat="1" applyFont="1" applyFill="1" applyBorder="1" applyAlignment="1" applyProtection="1">
      <alignment horizontal="right" vertical="center"/>
      <protection locked="0"/>
    </xf>
    <xf numFmtId="0" fontId="5" fillId="0" borderId="0" xfId="0" applyFont="1" applyAlignment="1">
      <alignment horizontal="left" vertical="center"/>
    </xf>
    <xf numFmtId="49" fontId="3" fillId="2" borderId="4" xfId="0" applyNumberFormat="1" applyFont="1" applyFill="1" applyBorder="1" applyAlignment="1" applyProtection="1">
      <alignment horizontal="left" vertical="center"/>
      <protection locked="0"/>
    </xf>
    <xf numFmtId="49" fontId="3" fillId="2" borderId="5" xfId="0" applyNumberFormat="1" applyFont="1" applyFill="1" applyBorder="1" applyAlignment="1" applyProtection="1">
      <alignment horizontal="left" vertical="center"/>
      <protection locked="0"/>
    </xf>
    <xf numFmtId="49" fontId="3" fillId="2" borderId="49" xfId="0" applyNumberFormat="1" applyFont="1" applyFill="1" applyBorder="1" applyAlignment="1" applyProtection="1">
      <alignment horizontal="left" vertical="center"/>
      <protection locked="0"/>
    </xf>
    <xf numFmtId="0" fontId="0" fillId="0" borderId="5" xfId="0" applyBorder="1" applyAlignment="1" applyProtection="1">
      <alignment horizontal="left" vertical="center"/>
      <protection locked="0"/>
    </xf>
    <xf numFmtId="0" fontId="0" fillId="0" borderId="49" xfId="0" applyBorder="1" applyAlignment="1" applyProtection="1">
      <alignment horizontal="left" vertical="center"/>
      <protection locked="0"/>
    </xf>
    <xf numFmtId="0" fontId="3" fillId="2" borderId="5" xfId="0" applyFont="1" applyFill="1" applyBorder="1" applyAlignment="1" applyProtection="1">
      <alignment horizontal="left" vertical="center"/>
      <protection locked="0"/>
    </xf>
    <xf numFmtId="0" fontId="15" fillId="6" borderId="4" xfId="3" applyFill="1" applyBorder="1" applyAlignment="1" applyProtection="1">
      <alignment horizontal="left" vertical="center"/>
      <protection locked="0"/>
    </xf>
    <xf numFmtId="0" fontId="7" fillId="0" borderId="0" xfId="0" applyFont="1" applyAlignment="1">
      <alignment horizontal="center"/>
    </xf>
    <xf numFmtId="0" fontId="7" fillId="0" borderId="47" xfId="0" applyFont="1" applyBorder="1" applyAlignment="1">
      <alignment horizontal="center"/>
    </xf>
    <xf numFmtId="168" fontId="0" fillId="0" borderId="5" xfId="0" applyNumberFormat="1" applyBorder="1" applyAlignment="1" applyProtection="1">
      <alignment horizontal="right" vertical="center"/>
      <protection locked="0"/>
    </xf>
    <xf numFmtId="0" fontId="0" fillId="0" borderId="5" xfId="0" applyBorder="1" applyAlignment="1" applyProtection="1">
      <alignment horizontal="right" vertical="center"/>
      <protection locked="0"/>
    </xf>
    <xf numFmtId="0" fontId="0" fillId="0" borderId="49" xfId="0" applyBorder="1" applyAlignment="1" applyProtection="1">
      <alignment horizontal="right" vertical="center"/>
      <protection locked="0"/>
    </xf>
    <xf numFmtId="0" fontId="9" fillId="0" borderId="0" xfId="0" applyFont="1" applyAlignment="1">
      <alignment horizontal="center" vertical="center"/>
    </xf>
    <xf numFmtId="0" fontId="9" fillId="0" borderId="0" xfId="0" applyFont="1" applyAlignment="1">
      <alignment horizontal="center"/>
    </xf>
    <xf numFmtId="0" fontId="7" fillId="0" borderId="0" xfId="0" applyFont="1" applyAlignment="1">
      <alignment horizontal="right"/>
    </xf>
    <xf numFmtId="0" fontId="7" fillId="0" borderId="0" xfId="0" applyFont="1" applyAlignment="1">
      <alignment horizontal="left"/>
    </xf>
    <xf numFmtId="0" fontId="3" fillId="29" borderId="4" xfId="0" applyFont="1" applyFill="1" applyBorder="1" applyAlignment="1" applyProtection="1">
      <alignment horizontal="right" vertical="center"/>
      <protection locked="0"/>
    </xf>
    <xf numFmtId="0" fontId="3" fillId="29" borderId="5" xfId="0" applyFont="1" applyFill="1" applyBorder="1" applyAlignment="1" applyProtection="1">
      <alignment horizontal="right" vertical="center"/>
      <protection locked="0"/>
    </xf>
    <xf numFmtId="0" fontId="3" fillId="29" borderId="49" xfId="0" applyFont="1" applyFill="1" applyBorder="1" applyAlignment="1" applyProtection="1">
      <alignment horizontal="right" vertical="center"/>
      <protection locked="0"/>
    </xf>
    <xf numFmtId="0" fontId="3" fillId="0" borderId="0" xfId="0" applyFont="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left" vertical="center"/>
    </xf>
    <xf numFmtId="0" fontId="3" fillId="0" borderId="0" xfId="0" applyFont="1" applyAlignment="1">
      <alignment vertical="center" wrapText="1"/>
    </xf>
    <xf numFmtId="0" fontId="5" fillId="0" borderId="0" xfId="0" applyFont="1" applyAlignment="1">
      <alignment horizontal="right"/>
    </xf>
    <xf numFmtId="49" fontId="3" fillId="0" borderId="5" xfId="0" applyNumberFormat="1" applyFont="1" applyBorder="1" applyAlignment="1">
      <alignment horizontal="right" vertical="center"/>
    </xf>
    <xf numFmtId="49" fontId="0" fillId="0" borderId="5" xfId="0" applyNumberFormat="1" applyBorder="1" applyAlignment="1">
      <alignment horizontal="right" vertical="center"/>
    </xf>
    <xf numFmtId="49" fontId="0" fillId="0" borderId="49" xfId="0" applyNumberFormat="1" applyBorder="1" applyAlignment="1">
      <alignment horizontal="right" vertical="center"/>
    </xf>
    <xf numFmtId="164" fontId="3" fillId="2" borderId="4" xfId="1" applyNumberFormat="1" applyFont="1" applyFill="1" applyBorder="1" applyAlignment="1" applyProtection="1">
      <alignment horizontal="right" vertical="center"/>
      <protection locked="0"/>
    </xf>
    <xf numFmtId="164" fontId="3" fillId="2" borderId="4" xfId="1" applyNumberFormat="1" applyFont="1" applyFill="1" applyBorder="1" applyAlignment="1" applyProtection="1">
      <alignment horizontal="left" vertical="center"/>
      <protection locked="0"/>
    </xf>
    <xf numFmtId="0" fontId="10" fillId="0" borderId="0" xfId="0" applyFont="1" applyAlignment="1">
      <alignment horizontal="center" vertical="center" wrapText="1"/>
    </xf>
    <xf numFmtId="165" fontId="5" fillId="0" borderId="6" xfId="2" applyNumberFormat="1" applyFont="1" applyFill="1" applyBorder="1" applyAlignment="1" applyProtection="1">
      <alignment horizontal="right" vertical="center"/>
    </xf>
    <xf numFmtId="0" fontId="0" fillId="0" borderId="7" xfId="0" applyBorder="1" applyAlignment="1">
      <alignment horizontal="right" vertical="center"/>
    </xf>
    <xf numFmtId="0" fontId="0" fillId="0" borderId="38" xfId="0" applyBorder="1" applyAlignment="1">
      <alignment horizontal="right" vertical="center"/>
    </xf>
    <xf numFmtId="164" fontId="3" fillId="0" borderId="18" xfId="1" applyNumberFormat="1" applyFont="1" applyFill="1" applyBorder="1" applyAlignment="1" applyProtection="1">
      <alignment horizontal="left" vertical="center"/>
    </xf>
    <xf numFmtId="0" fontId="0" fillId="0" borderId="0" xfId="0" applyAlignment="1">
      <alignment horizontal="left" vertical="center"/>
    </xf>
    <xf numFmtId="0" fontId="18" fillId="0" borderId="0" xfId="3" applyFont="1" applyAlignment="1" applyProtection="1">
      <alignment horizontal="left" vertical="center"/>
      <protection locked="0"/>
    </xf>
    <xf numFmtId="0" fontId="0" fillId="0" borderId="0" xfId="0" applyAlignment="1" applyProtection="1">
      <alignment vertical="center"/>
      <protection locked="0"/>
    </xf>
    <xf numFmtId="42" fontId="5" fillId="0" borderId="53" xfId="1" applyNumberFormat="1" applyFont="1" applyFill="1" applyBorder="1" applyAlignment="1" applyProtection="1">
      <alignment horizontal="right" vertical="center"/>
    </xf>
    <xf numFmtId="42" fontId="5" fillId="0" borderId="18" xfId="2" applyNumberFormat="1" applyFont="1" applyFill="1" applyBorder="1" applyAlignment="1" applyProtection="1">
      <alignment horizontal="center" vertical="center"/>
    </xf>
    <xf numFmtId="42" fontId="5" fillId="0" borderId="0" xfId="2" applyNumberFormat="1" applyFont="1" applyFill="1" applyBorder="1" applyAlignment="1" applyProtection="1">
      <alignment horizontal="center" vertical="center"/>
    </xf>
    <xf numFmtId="0" fontId="0" fillId="0" borderId="7" xfId="0" applyBorder="1" applyAlignment="1">
      <alignment vertical="center"/>
    </xf>
    <xf numFmtId="0" fontId="0" fillId="0" borderId="38" xfId="0" applyBorder="1" applyAlignment="1">
      <alignment vertical="center"/>
    </xf>
    <xf numFmtId="166" fontId="5" fillId="0" borderId="0" xfId="1" applyNumberFormat="1" applyFont="1" applyFill="1" applyBorder="1" applyAlignment="1" applyProtection="1">
      <alignment horizontal="right" vertical="center" wrapText="1"/>
    </xf>
    <xf numFmtId="166" fontId="0" fillId="0" borderId="0" xfId="0" applyNumberFormat="1" applyAlignment="1">
      <alignment horizontal="right" vertical="center" wrapText="1"/>
    </xf>
    <xf numFmtId="0" fontId="7" fillId="0" borderId="25" xfId="0" applyFont="1" applyBorder="1" applyAlignment="1">
      <alignment horizontal="left" vertical="center" wrapText="1"/>
    </xf>
    <xf numFmtId="0" fontId="0" fillId="0" borderId="25" xfId="0" applyBorder="1" applyAlignment="1">
      <alignment vertical="center" wrapText="1"/>
    </xf>
    <xf numFmtId="0" fontId="0" fillId="0" borderId="0" xfId="0" applyAlignment="1">
      <alignment vertical="center" wrapText="1"/>
    </xf>
    <xf numFmtId="166" fontId="5" fillId="0" borderId="22" xfId="0" applyNumberFormat="1" applyFont="1" applyBorder="1" applyAlignment="1">
      <alignment horizontal="left" vertical="center"/>
    </xf>
    <xf numFmtId="166" fontId="0" fillId="0" borderId="22" xfId="0" applyNumberFormat="1" applyBorder="1" applyAlignment="1">
      <alignment horizontal="left" vertical="center"/>
    </xf>
    <xf numFmtId="164" fontId="3" fillId="2" borderId="4" xfId="1" applyNumberFormat="1" applyFont="1" applyFill="1" applyBorder="1" applyAlignment="1" applyProtection="1">
      <alignment horizontal="left" vertical="center" wrapText="1"/>
      <protection locked="0"/>
    </xf>
    <xf numFmtId="0" fontId="0" fillId="0" borderId="5" xfId="0" applyBorder="1" applyAlignment="1" applyProtection="1">
      <alignment horizontal="left" vertical="center" wrapText="1"/>
      <protection locked="0"/>
    </xf>
    <xf numFmtId="0" fontId="0" fillId="0" borderId="5" xfId="0" applyBorder="1" applyAlignment="1" applyProtection="1">
      <alignment vertical="center" wrapText="1"/>
      <protection locked="0"/>
    </xf>
    <xf numFmtId="0" fontId="0" fillId="0" borderId="49" xfId="0" applyBorder="1" applyAlignment="1" applyProtection="1">
      <alignment vertical="center" wrapText="1"/>
      <protection locked="0"/>
    </xf>
    <xf numFmtId="0" fontId="3" fillId="6" borderId="4" xfId="0" applyFont="1" applyFill="1" applyBorder="1" applyAlignment="1" applyProtection="1">
      <alignment vertical="center"/>
      <protection locked="0"/>
    </xf>
    <xf numFmtId="0" fontId="0" fillId="6" borderId="5" xfId="0" applyFill="1" applyBorder="1" applyAlignment="1" applyProtection="1">
      <alignment vertical="center"/>
      <protection locked="0"/>
    </xf>
    <xf numFmtId="0" fontId="0" fillId="6" borderId="49" xfId="0" applyFill="1" applyBorder="1" applyAlignment="1" applyProtection="1">
      <alignment vertical="center"/>
      <protection locked="0"/>
    </xf>
    <xf numFmtId="0" fontId="7" fillId="0" borderId="0" xfId="0" applyFont="1" applyAlignment="1">
      <alignment horizontal="left" vertical="center" wrapText="1"/>
    </xf>
    <xf numFmtId="0" fontId="3" fillId="29" borderId="4" xfId="0" applyFont="1" applyFill="1" applyBorder="1" applyAlignment="1" applyProtection="1">
      <alignment horizontal="left" vertical="center"/>
      <protection locked="0"/>
    </xf>
    <xf numFmtId="0" fontId="0" fillId="29" borderId="5" xfId="0" applyFill="1" applyBorder="1" applyAlignment="1" applyProtection="1">
      <alignment horizontal="left" vertical="center"/>
      <protection locked="0"/>
    </xf>
    <xf numFmtId="0" fontId="0" fillId="29" borderId="49" xfId="0" applyFill="1" applyBorder="1" applyAlignment="1" applyProtection="1">
      <alignment horizontal="left" vertical="center"/>
      <protection locked="0"/>
    </xf>
    <xf numFmtId="0" fontId="0" fillId="0" borderId="5" xfId="0" applyBorder="1" applyAlignment="1" applyProtection="1">
      <alignment vertical="center"/>
      <protection locked="0"/>
    </xf>
    <xf numFmtId="0" fontId="0" fillId="0" borderId="49" xfId="0" applyBorder="1" applyAlignment="1" applyProtection="1">
      <alignment vertical="center"/>
      <protection locked="0"/>
    </xf>
    <xf numFmtId="0" fontId="12" fillId="0" borderId="0" xfId="0" applyFont="1" applyAlignment="1">
      <alignment horizontal="center" vertical="center"/>
    </xf>
    <xf numFmtId="0" fontId="12" fillId="0" borderId="2" xfId="0" applyFont="1" applyBorder="1" applyAlignment="1">
      <alignment horizontal="center" vertical="center"/>
    </xf>
    <xf numFmtId="0" fontId="11" fillId="0" borderId="4" xfId="0" applyFont="1" applyBorder="1" applyAlignment="1">
      <alignment horizontal="left" vertical="center"/>
    </xf>
    <xf numFmtId="0" fontId="3" fillId="0" borderId="5" xfId="0" applyFont="1" applyBorder="1" applyAlignment="1">
      <alignment vertical="center"/>
    </xf>
    <xf numFmtId="0" fontId="3" fillId="0" borderId="49" xfId="0" applyFont="1" applyBorder="1" applyAlignment="1">
      <alignment vertical="center"/>
    </xf>
    <xf numFmtId="0" fontId="11" fillId="0" borderId="19" xfId="0" applyFont="1" applyBorder="1" applyAlignment="1">
      <alignment horizontal="left" vertical="center"/>
    </xf>
    <xf numFmtId="0" fontId="3" fillId="0" borderId="19" xfId="0" applyFont="1" applyBorder="1" applyAlignment="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38" xfId="0" applyFont="1" applyBorder="1" applyAlignment="1">
      <alignment horizontal="left" vertical="center"/>
    </xf>
    <xf numFmtId="0" fontId="11" fillId="0" borderId="8" xfId="0" applyFont="1" applyBorder="1" applyAlignment="1" applyProtection="1">
      <alignment horizontal="left" vertical="center"/>
      <protection locked="0"/>
    </xf>
    <xf numFmtId="0" fontId="3" fillId="0" borderId="19" xfId="0" applyFont="1" applyBorder="1" applyAlignment="1" applyProtection="1">
      <alignment vertical="center"/>
      <protection locked="0"/>
    </xf>
    <xf numFmtId="0" fontId="3" fillId="0" borderId="54" xfId="0" applyFont="1" applyBorder="1" applyAlignment="1" applyProtection="1">
      <alignment vertical="center"/>
      <protection locked="0"/>
    </xf>
    <xf numFmtId="0" fontId="11" fillId="0" borderId="8" xfId="0" applyFont="1" applyBorder="1" applyAlignment="1">
      <alignment horizontal="left" vertical="center"/>
    </xf>
    <xf numFmtId="0" fontId="3" fillId="0" borderId="54" xfId="0" applyFont="1" applyBorder="1" applyAlignment="1">
      <alignment vertical="center"/>
    </xf>
    <xf numFmtId="0" fontId="5" fillId="0" borderId="7" xfId="0" applyFont="1" applyBorder="1" applyAlignment="1">
      <alignment vertical="center"/>
    </xf>
    <xf numFmtId="0" fontId="5" fillId="0" borderId="38" xfId="0" applyFont="1" applyBorder="1" applyAlignment="1">
      <alignment vertical="center"/>
    </xf>
    <xf numFmtId="0" fontId="12" fillId="0" borderId="0" xfId="0" applyFont="1" applyAlignment="1">
      <alignment horizontal="left" vertical="center"/>
    </xf>
    <xf numFmtId="0" fontId="3" fillId="0" borderId="0" xfId="0" applyFont="1" applyAlignment="1">
      <alignment vertical="center"/>
    </xf>
    <xf numFmtId="0" fontId="11" fillId="0" borderId="5" xfId="0" applyFont="1" applyBorder="1" applyAlignment="1">
      <alignment horizontal="left" vertical="center"/>
    </xf>
    <xf numFmtId="0" fontId="51" fillId="0" borderId="1" xfId="3" applyFont="1" applyFill="1" applyBorder="1" applyAlignment="1" applyProtection="1">
      <alignment horizontal="left" vertical="center"/>
      <protection locked="0"/>
    </xf>
    <xf numFmtId="0" fontId="11" fillId="0" borderId="1" xfId="0" applyFont="1" applyBorder="1" applyAlignment="1">
      <alignment horizontal="left" vertical="center"/>
    </xf>
    <xf numFmtId="0" fontId="5" fillId="0" borderId="0" xfId="0" applyFont="1" applyAlignment="1">
      <alignment vertical="center"/>
    </xf>
    <xf numFmtId="0" fontId="11" fillId="2" borderId="1" xfId="0" applyFont="1" applyFill="1" applyBorder="1" applyAlignment="1" applyProtection="1">
      <alignment horizontal="left" vertical="center"/>
      <protection locked="0"/>
    </xf>
    <xf numFmtId="0" fontId="52" fillId="0" borderId="0" xfId="0" applyFont="1" applyAlignment="1">
      <alignment vertical="top" wrapText="1"/>
    </xf>
    <xf numFmtId="0" fontId="27" fillId="0" borderId="0" xfId="0" applyFont="1" applyAlignment="1">
      <alignment vertical="top" wrapText="1"/>
    </xf>
    <xf numFmtId="0" fontId="11" fillId="0" borderId="49" xfId="0" applyFont="1" applyBorder="1" applyAlignment="1">
      <alignment horizontal="left" vertical="center"/>
    </xf>
    <xf numFmtId="0" fontId="11" fillId="2" borderId="4" xfId="0" applyFont="1" applyFill="1" applyBorder="1" applyAlignment="1" applyProtection="1">
      <alignment horizontal="left" vertical="center"/>
      <protection locked="0"/>
    </xf>
    <xf numFmtId="0" fontId="11" fillId="2" borderId="49" xfId="0" applyFont="1" applyFill="1" applyBorder="1" applyAlignment="1" applyProtection="1">
      <alignment horizontal="left" vertical="center"/>
      <protection locked="0"/>
    </xf>
    <xf numFmtId="0" fontId="51" fillId="0" borderId="0" xfId="3" applyFont="1" applyAlignment="1" applyProtection="1">
      <alignment vertical="center"/>
      <protection locked="0"/>
    </xf>
    <xf numFmtId="0" fontId="38" fillId="0" borderId="0" xfId="0" applyFont="1" applyAlignment="1">
      <alignment vertical="center" wrapText="1"/>
    </xf>
    <xf numFmtId="0" fontId="6" fillId="0" borderId="0" xfId="0" applyFont="1" applyAlignment="1">
      <alignment vertical="center" wrapText="1"/>
    </xf>
    <xf numFmtId="49" fontId="45" fillId="0" borderId="0" xfId="0" applyNumberFormat="1" applyFont="1" applyAlignment="1">
      <alignment horizontal="center" vertical="center" wrapText="1"/>
    </xf>
    <xf numFmtId="0" fontId="0" fillId="0" borderId="19" xfId="0" applyBorder="1" applyAlignment="1">
      <alignment vertical="center"/>
    </xf>
    <xf numFmtId="0" fontId="16" fillId="0" borderId="4" xfId="0" applyFont="1" applyBorder="1" applyAlignment="1">
      <alignment horizontal="left" vertical="center"/>
    </xf>
    <xf numFmtId="0" fontId="0" fillId="0" borderId="5" xfId="0" applyBorder="1" applyAlignment="1">
      <alignment vertical="center"/>
    </xf>
    <xf numFmtId="0" fontId="0" fillId="0" borderId="49" xfId="0" applyBorder="1" applyAlignment="1">
      <alignment vertical="center"/>
    </xf>
    <xf numFmtId="0" fontId="15" fillId="0" borderId="0" xfId="3" applyAlignment="1" applyProtection="1">
      <alignment horizontal="center" vertical="center"/>
      <protection locked="0"/>
    </xf>
    <xf numFmtId="0" fontId="9" fillId="0" borderId="0" xfId="0" applyFont="1" applyAlignment="1">
      <alignment horizontal="left"/>
    </xf>
    <xf numFmtId="0" fontId="0" fillId="0" borderId="0" xfId="0"/>
    <xf numFmtId="168" fontId="6" fillId="0" borderId="0" xfId="0" applyNumberFormat="1" applyFont="1" applyAlignment="1">
      <alignment horizontal="right"/>
    </xf>
    <xf numFmtId="0" fontId="10" fillId="0" borderId="0" xfId="0" applyFont="1" applyAlignment="1">
      <alignment horizontal="left"/>
    </xf>
    <xf numFmtId="0" fontId="5" fillId="0" borderId="0" xfId="0" applyFont="1" applyAlignment="1">
      <alignment horizontal="left"/>
    </xf>
    <xf numFmtId="0" fontId="10" fillId="0" borderId="0" xfId="0" applyFont="1" applyAlignment="1">
      <alignment horizontal="center"/>
    </xf>
    <xf numFmtId="164" fontId="3" fillId="0" borderId="6" xfId="1" applyNumberFormat="1" applyFont="1" applyFill="1" applyBorder="1" applyAlignment="1" applyProtection="1">
      <alignment horizontal="right"/>
    </xf>
    <xf numFmtId="164" fontId="3" fillId="0" borderId="7" xfId="1" applyNumberFormat="1" applyFont="1" applyFill="1" applyBorder="1" applyAlignment="1" applyProtection="1">
      <alignment horizontal="right"/>
    </xf>
    <xf numFmtId="164" fontId="3" fillId="0" borderId="38" xfId="1" applyNumberFormat="1" applyFont="1" applyFill="1" applyBorder="1" applyAlignment="1" applyProtection="1">
      <alignment horizontal="right"/>
    </xf>
    <xf numFmtId="164" fontId="3" fillId="0" borderId="4" xfId="1" applyNumberFormat="1" applyFont="1" applyFill="1" applyBorder="1" applyAlignment="1" applyProtection="1">
      <alignment horizontal="right"/>
    </xf>
    <xf numFmtId="164" fontId="3" fillId="0" borderId="5" xfId="1" applyNumberFormat="1" applyFont="1" applyFill="1" applyBorder="1" applyAlignment="1" applyProtection="1">
      <alignment horizontal="right"/>
    </xf>
    <xf numFmtId="164" fontId="3" fillId="0" borderId="49" xfId="1" applyNumberFormat="1" applyFont="1" applyFill="1" applyBorder="1" applyAlignment="1" applyProtection="1">
      <alignment horizontal="right"/>
    </xf>
    <xf numFmtId="164" fontId="3" fillId="0" borderId="0" xfId="1" applyNumberFormat="1" applyFont="1" applyFill="1" applyBorder="1" applyAlignment="1" applyProtection="1">
      <alignment horizontal="right"/>
    </xf>
    <xf numFmtId="0" fontId="0" fillId="0" borderId="0" xfId="0" applyAlignment="1">
      <alignment horizontal="right"/>
    </xf>
    <xf numFmtId="42" fontId="5" fillId="0" borderId="0" xfId="1" applyNumberFormat="1" applyFont="1" applyFill="1" applyBorder="1" applyAlignment="1" applyProtection="1">
      <alignment horizontal="right"/>
    </xf>
    <xf numFmtId="42" fontId="5" fillId="0" borderId="53" xfId="1" applyNumberFormat="1" applyFont="1" applyFill="1" applyBorder="1" applyAlignment="1" applyProtection="1">
      <alignment horizontal="right"/>
    </xf>
    <xf numFmtId="0" fontId="0" fillId="0" borderId="7" xfId="0" applyBorder="1" applyAlignment="1">
      <alignment horizontal="right"/>
    </xf>
    <xf numFmtId="0" fontId="0" fillId="0" borderId="38" xfId="0" applyBorder="1" applyAlignment="1">
      <alignment horizontal="right"/>
    </xf>
    <xf numFmtId="0" fontId="3" fillId="0" borderId="0" xfId="0" applyFont="1" applyAlignment="1">
      <alignment horizontal="center"/>
    </xf>
    <xf numFmtId="0" fontId="3" fillId="0" borderId="0" xfId="0" applyFont="1" applyAlignment="1">
      <alignment horizontal="left" wrapText="1"/>
    </xf>
    <xf numFmtId="0" fontId="0" fillId="0" borderId="0" xfId="0" applyAlignment="1">
      <alignment wrapText="1"/>
    </xf>
    <xf numFmtId="164" fontId="3" fillId="0" borderId="13" xfId="1" applyNumberFormat="1" applyFont="1" applyFill="1" applyBorder="1" applyAlignment="1" applyProtection="1">
      <alignment horizontal="center" vertical="center" wrapText="1"/>
    </xf>
    <xf numFmtId="0" fontId="0" fillId="0" borderId="14" xfId="0" applyBorder="1" applyAlignment="1">
      <alignment horizontal="center" vertical="center" wrapText="1"/>
    </xf>
    <xf numFmtId="0" fontId="0" fillId="0" borderId="52" xfId="0" applyBorder="1" applyAlignment="1">
      <alignment horizontal="center" vertical="center" wrapText="1"/>
    </xf>
    <xf numFmtId="0" fontId="0" fillId="0" borderId="5" xfId="0" applyBorder="1" applyAlignment="1">
      <alignment horizontal="right"/>
    </xf>
    <xf numFmtId="0" fontId="0" fillId="0" borderId="49" xfId="0" applyBorder="1" applyAlignment="1">
      <alignment horizontal="right"/>
    </xf>
    <xf numFmtId="165" fontId="5" fillId="0" borderId="0" xfId="2" applyNumberFormat="1" applyFont="1" applyFill="1" applyBorder="1" applyAlignment="1" applyProtection="1">
      <alignment horizontal="right"/>
    </xf>
    <xf numFmtId="165" fontId="5" fillId="0" borderId="53" xfId="2" applyNumberFormat="1" applyFont="1" applyFill="1" applyBorder="1" applyAlignment="1" applyProtection="1">
      <alignment horizontal="right"/>
    </xf>
    <xf numFmtId="0" fontId="3" fillId="0" borderId="5" xfId="0" applyFont="1" applyBorder="1" applyAlignment="1">
      <alignment horizontal="left" vertical="center" wrapText="1"/>
    </xf>
    <xf numFmtId="0" fontId="0" fillId="0" borderId="5" xfId="0" applyBorder="1" applyAlignment="1">
      <alignment horizontal="left" vertical="center" wrapText="1"/>
    </xf>
    <xf numFmtId="0" fontId="0" fillId="0" borderId="49" xfId="0" applyBorder="1" applyAlignment="1">
      <alignment horizontal="left" vertical="center" wrapText="1"/>
    </xf>
    <xf numFmtId="3" fontId="3" fillId="0" borderId="4" xfId="1" applyNumberFormat="1" applyFont="1" applyFill="1" applyBorder="1" applyAlignment="1" applyProtection="1">
      <alignment horizontal="left" vertical="center" wrapText="1"/>
    </xf>
    <xf numFmtId="3" fontId="3" fillId="0" borderId="4" xfId="0" applyNumberFormat="1" applyFont="1" applyBorder="1" applyAlignment="1">
      <alignment horizontal="left" vertical="center" wrapText="1"/>
    </xf>
    <xf numFmtId="0" fontId="3" fillId="0" borderId="49" xfId="0" applyFont="1" applyBorder="1" applyAlignment="1">
      <alignment horizontal="left" vertical="center" wrapText="1"/>
    </xf>
    <xf numFmtId="164" fontId="3" fillId="0" borderId="6" xfId="1" applyNumberFormat="1" applyFont="1" applyFill="1" applyBorder="1" applyAlignment="1" applyProtection="1">
      <alignment horizontal="right" vertical="center"/>
    </xf>
    <xf numFmtId="164" fontId="3" fillId="0" borderId="7" xfId="1" applyNumberFormat="1" applyFont="1" applyFill="1" applyBorder="1" applyAlignment="1" applyProtection="1">
      <alignment horizontal="right" vertical="center"/>
    </xf>
    <xf numFmtId="164" fontId="3" fillId="0" borderId="38" xfId="1" applyNumberFormat="1" applyFont="1" applyFill="1" applyBorder="1" applyAlignment="1" applyProtection="1">
      <alignment horizontal="right" vertical="center"/>
    </xf>
    <xf numFmtId="0" fontId="10" fillId="0" borderId="0" xfId="0" applyFont="1" applyAlignment="1">
      <alignment horizontal="center" vertical="center"/>
    </xf>
    <xf numFmtId="165" fontId="5" fillId="0" borderId="6" xfId="2" applyNumberFormat="1" applyFont="1" applyFill="1" applyBorder="1" applyAlignment="1" applyProtection="1">
      <alignment horizontal="right"/>
    </xf>
    <xf numFmtId="164" fontId="3" fillId="0" borderId="4" xfId="1" applyNumberFormat="1" applyFont="1" applyFill="1" applyBorder="1" applyAlignment="1" applyProtection="1">
      <alignment horizontal="right" vertical="center"/>
    </xf>
    <xf numFmtId="164" fontId="3" fillId="0" borderId="5" xfId="1" applyNumberFormat="1" applyFont="1" applyFill="1" applyBorder="1" applyAlignment="1" applyProtection="1">
      <alignment horizontal="right" vertical="center"/>
    </xf>
    <xf numFmtId="164" fontId="3" fillId="0" borderId="49" xfId="1" applyNumberFormat="1" applyFont="1" applyFill="1" applyBorder="1" applyAlignment="1" applyProtection="1">
      <alignment horizontal="right" vertical="center"/>
    </xf>
    <xf numFmtId="0" fontId="34" fillId="0" borderId="2" xfId="0" applyFont="1" applyBorder="1" applyAlignment="1">
      <alignment horizontal="center" vertical="center" wrapText="1"/>
    </xf>
    <xf numFmtId="0" fontId="0" fillId="0" borderId="2" xfId="0" applyBorder="1" applyAlignment="1">
      <alignment vertical="center" wrapText="1"/>
    </xf>
    <xf numFmtId="169" fontId="3" fillId="0" borderId="4" xfId="1" applyNumberFormat="1" applyFont="1" applyFill="1" applyBorder="1" applyAlignment="1" applyProtection="1">
      <alignment horizontal="right" vertical="center"/>
    </xf>
    <xf numFmtId="169" fontId="3" fillId="0" borderId="5" xfId="1" applyNumberFormat="1" applyFont="1" applyFill="1" applyBorder="1" applyAlignment="1" applyProtection="1">
      <alignment horizontal="right" vertical="center"/>
    </xf>
    <xf numFmtId="169" fontId="3" fillId="0" borderId="49" xfId="1" applyNumberFormat="1" applyFont="1" applyFill="1" applyBorder="1" applyAlignment="1" applyProtection="1">
      <alignment horizontal="right" vertical="center"/>
    </xf>
    <xf numFmtId="168" fontId="5" fillId="0" borderId="6" xfId="2" applyNumberFormat="1" applyFont="1" applyFill="1" applyBorder="1" applyAlignment="1" applyProtection="1">
      <alignment horizontal="right" vertical="center"/>
    </xf>
    <xf numFmtId="168" fontId="0" fillId="0" borderId="7" xfId="0" applyNumberFormat="1" applyBorder="1" applyAlignment="1">
      <alignment horizontal="right" vertical="center"/>
    </xf>
    <xf numFmtId="168" fontId="0" fillId="0" borderId="38" xfId="0" applyNumberFormat="1" applyBorder="1" applyAlignment="1">
      <alignment horizontal="right" vertical="center"/>
    </xf>
    <xf numFmtId="0" fontId="3" fillId="0" borderId="5" xfId="0" applyFont="1" applyBorder="1" applyAlignment="1">
      <alignment vertical="center" wrapText="1"/>
    </xf>
    <xf numFmtId="0" fontId="0" fillId="0" borderId="5" xfId="0" applyBorder="1" applyAlignment="1">
      <alignment vertical="center" wrapText="1"/>
    </xf>
    <xf numFmtId="0" fontId="0" fillId="0" borderId="49" xfId="0" applyBorder="1" applyAlignment="1">
      <alignment vertical="center" wrapText="1"/>
    </xf>
    <xf numFmtId="3" fontId="3" fillId="0" borderId="4" xfId="1" applyNumberFormat="1" applyFont="1" applyFill="1" applyBorder="1" applyAlignment="1" applyProtection="1">
      <alignment vertical="center" wrapText="1"/>
    </xf>
    <xf numFmtId="3" fontId="3" fillId="0" borderId="5" xfId="1" applyNumberFormat="1" applyFont="1" applyFill="1" applyBorder="1" applyAlignment="1" applyProtection="1">
      <alignment vertical="center" wrapText="1"/>
    </xf>
    <xf numFmtId="168" fontId="3" fillId="0" borderId="4" xfId="1" applyNumberFormat="1" applyFont="1" applyFill="1" applyBorder="1" applyAlignment="1" applyProtection="1">
      <alignment horizontal="right" vertical="center"/>
    </xf>
    <xf numFmtId="168" fontId="3" fillId="0" borderId="5" xfId="1" applyNumberFormat="1" applyFont="1" applyFill="1" applyBorder="1" applyAlignment="1" applyProtection="1">
      <alignment horizontal="right" vertical="center"/>
    </xf>
    <xf numFmtId="168" fontId="3" fillId="0" borderId="49" xfId="1" applyNumberFormat="1" applyFont="1" applyFill="1" applyBorder="1" applyAlignment="1" applyProtection="1">
      <alignment horizontal="right" vertical="center"/>
    </xf>
    <xf numFmtId="3" fontId="3" fillId="0" borderId="4" xfId="1" applyNumberFormat="1" applyFont="1" applyFill="1" applyBorder="1" applyAlignment="1" applyProtection="1">
      <alignment horizontal="left" vertical="top" wrapText="1"/>
    </xf>
    <xf numFmtId="0" fontId="0" fillId="0" borderId="5" xfId="0" applyBorder="1" applyAlignment="1">
      <alignment horizontal="left" vertical="top" wrapText="1"/>
    </xf>
    <xf numFmtId="0" fontId="0" fillId="0" borderId="49" xfId="0" applyBorder="1" applyAlignment="1">
      <alignment horizontal="left" vertical="top" wrapText="1"/>
    </xf>
    <xf numFmtId="0" fontId="3" fillId="0" borderId="4" xfId="1" applyNumberFormat="1" applyFont="1" applyFill="1" applyBorder="1" applyAlignment="1" applyProtection="1">
      <alignment horizontal="right"/>
    </xf>
    <xf numFmtId="0" fontId="3" fillId="2" borderId="4" xfId="0" applyFont="1" applyFill="1" applyBorder="1" applyAlignment="1" applyProtection="1">
      <alignment horizontal="left" vertical="top" wrapText="1"/>
      <protection locked="0"/>
    </xf>
    <xf numFmtId="0" fontId="3" fillId="2" borderId="5" xfId="0" applyFont="1" applyFill="1" applyBorder="1" applyAlignment="1" applyProtection="1">
      <alignment horizontal="left" vertical="top" wrapText="1"/>
      <protection locked="0"/>
    </xf>
    <xf numFmtId="0" fontId="3" fillId="2" borderId="49" xfId="0" applyFont="1" applyFill="1" applyBorder="1" applyAlignment="1" applyProtection="1">
      <alignment horizontal="left" vertical="top" wrapText="1"/>
      <protection locked="0"/>
    </xf>
    <xf numFmtId="0" fontId="33" fillId="0" borderId="4" xfId="0" applyFont="1" applyBorder="1" applyAlignment="1">
      <alignment horizontal="left" vertical="top" wrapText="1"/>
    </xf>
    <xf numFmtId="0" fontId="33" fillId="0" borderId="5" xfId="0" applyFont="1" applyBorder="1" applyAlignment="1">
      <alignment horizontal="left" vertical="top" wrapText="1"/>
    </xf>
    <xf numFmtId="0" fontId="33" fillId="0" borderId="49" xfId="0" applyFont="1" applyBorder="1" applyAlignment="1">
      <alignment horizontal="left" vertical="top" wrapText="1"/>
    </xf>
    <xf numFmtId="0" fontId="6" fillId="0" borderId="6" xfId="0" applyFont="1" applyBorder="1" applyAlignment="1">
      <alignment horizontal="center"/>
    </xf>
    <xf numFmtId="0" fontId="6" fillId="0" borderId="7" xfId="0" applyFont="1" applyBorder="1" applyAlignment="1">
      <alignment horizontal="center"/>
    </xf>
    <xf numFmtId="0" fontId="6" fillId="0" borderId="38" xfId="0" applyFont="1" applyBorder="1" applyAlignment="1">
      <alignment horizontal="center"/>
    </xf>
    <xf numFmtId="168" fontId="3" fillId="0" borderId="4" xfId="1" applyNumberFormat="1" applyFont="1" applyFill="1" applyBorder="1" applyAlignment="1" applyProtection="1">
      <alignment horizontal="right"/>
    </xf>
    <xf numFmtId="168" fontId="3" fillId="0" borderId="5" xfId="1" applyNumberFormat="1" applyFont="1" applyFill="1" applyBorder="1" applyAlignment="1" applyProtection="1">
      <alignment horizontal="right"/>
    </xf>
    <xf numFmtId="168" fontId="3" fillId="0" borderId="49" xfId="1" applyNumberFormat="1" applyFont="1" applyFill="1" applyBorder="1" applyAlignment="1" applyProtection="1">
      <alignment horizontal="right"/>
    </xf>
    <xf numFmtId="3" fontId="3" fillId="0" borderId="5" xfId="1" applyNumberFormat="1" applyFont="1" applyFill="1" applyBorder="1" applyAlignment="1" applyProtection="1">
      <alignment horizontal="left" vertical="center" wrapText="1"/>
    </xf>
    <xf numFmtId="0" fontId="3" fillId="9" borderId="24" xfId="0" applyFont="1" applyFill="1" applyBorder="1" applyAlignment="1">
      <alignment textRotation="90" wrapText="1"/>
    </xf>
    <xf numFmtId="0" fontId="0" fillId="0" borderId="24" xfId="0" applyBorder="1" applyAlignment="1">
      <alignment textRotation="90" wrapText="1"/>
    </xf>
    <xf numFmtId="0" fontId="0" fillId="0" borderId="0" xfId="0" applyAlignment="1">
      <alignment vertical="top" wrapText="1"/>
    </xf>
    <xf numFmtId="0" fontId="3" fillId="6" borderId="4" xfId="0" applyFont="1" applyFill="1" applyBorder="1" applyAlignment="1" applyProtection="1">
      <alignment horizontal="left" vertical="center" wrapText="1"/>
      <protection locked="0"/>
    </xf>
    <xf numFmtId="0" fontId="0" fillId="0" borderId="49" xfId="0" applyBorder="1" applyAlignment="1" applyProtection="1">
      <alignment horizontal="left" vertical="center" wrapText="1"/>
      <protection locked="0"/>
    </xf>
    <xf numFmtId="0" fontId="46" fillId="16" borderId="0" xfId="0" applyFont="1" applyFill="1" applyAlignment="1">
      <alignment horizontal="left" vertical="center" wrapText="1"/>
    </xf>
    <xf numFmtId="0" fontId="44" fillId="16" borderId="0" xfId="0" applyFont="1" applyFill="1" applyAlignment="1">
      <alignment vertical="center" wrapText="1"/>
    </xf>
    <xf numFmtId="0" fontId="47" fillId="17" borderId="0" xfId="0" applyFont="1" applyFill="1" applyAlignment="1">
      <alignment vertical="center" wrapText="1"/>
    </xf>
    <xf numFmtId="0" fontId="3" fillId="6" borderId="4" xfId="0" applyFont="1" applyFill="1" applyBorder="1" applyAlignment="1" applyProtection="1">
      <alignment horizontal="left" vertical="top" wrapText="1"/>
      <protection locked="0"/>
    </xf>
    <xf numFmtId="0" fontId="0" fillId="6" borderId="5" xfId="0" applyFill="1" applyBorder="1" applyAlignment="1" applyProtection="1">
      <alignment horizontal="left" vertical="top" wrapText="1"/>
      <protection locked="0"/>
    </xf>
    <xf numFmtId="0" fontId="0" fillId="6" borderId="55" xfId="0" applyFill="1" applyBorder="1" applyAlignment="1" applyProtection="1">
      <alignment horizontal="left" vertical="top" wrapText="1"/>
      <protection locked="0"/>
    </xf>
    <xf numFmtId="0" fontId="3" fillId="6" borderId="8" xfId="0" applyFont="1" applyFill="1" applyBorder="1" applyAlignment="1" applyProtection="1">
      <alignment horizontal="left" vertical="top" wrapText="1"/>
      <protection locked="0"/>
    </xf>
    <xf numFmtId="0" fontId="0" fillId="6" borderId="19" xfId="0" applyFill="1" applyBorder="1" applyAlignment="1" applyProtection="1">
      <alignment horizontal="left" vertical="top" wrapText="1"/>
      <protection locked="0"/>
    </xf>
    <xf numFmtId="0" fontId="0" fillId="6" borderId="56" xfId="0" applyFill="1" applyBorder="1" applyAlignment="1" applyProtection="1">
      <alignment horizontal="left" vertical="top" wrapText="1"/>
      <protection locked="0"/>
    </xf>
    <xf numFmtId="0" fontId="0" fillId="6" borderId="51" xfId="0" applyFill="1" applyBorder="1" applyAlignment="1" applyProtection="1">
      <alignment horizontal="left" vertical="top" wrapText="1"/>
      <protection locked="0"/>
    </xf>
    <xf numFmtId="0" fontId="0" fillId="6" borderId="0" xfId="0" applyFill="1" applyAlignment="1" applyProtection="1">
      <alignment horizontal="left" vertical="top" wrapText="1"/>
      <protection locked="0"/>
    </xf>
    <xf numFmtId="0" fontId="0" fillId="6" borderId="24" xfId="0" applyFill="1" applyBorder="1" applyAlignment="1" applyProtection="1">
      <alignment horizontal="left" vertical="top" wrapText="1"/>
      <protection locked="0"/>
    </xf>
    <xf numFmtId="0" fontId="0" fillId="6" borderId="57" xfId="0" applyFill="1" applyBorder="1" applyAlignment="1" applyProtection="1">
      <alignment horizontal="left" vertical="top" wrapText="1"/>
      <protection locked="0"/>
    </xf>
    <xf numFmtId="0" fontId="0" fillId="6" borderId="25" xfId="0" applyFill="1" applyBorder="1" applyAlignment="1" applyProtection="1">
      <alignment horizontal="left" vertical="top" wrapText="1"/>
      <protection locked="0"/>
    </xf>
    <xf numFmtId="0" fontId="0" fillId="6" borderId="26" xfId="0" applyFill="1" applyBorder="1" applyAlignment="1" applyProtection="1">
      <alignment horizontal="left" vertical="top" wrapText="1"/>
      <protection locked="0"/>
    </xf>
    <xf numFmtId="0" fontId="3" fillId="6" borderId="4" xfId="0" applyFont="1" applyFill="1" applyBorder="1" applyAlignment="1" applyProtection="1">
      <alignment wrapText="1"/>
      <protection locked="0"/>
    </xf>
    <xf numFmtId="0" fontId="0" fillId="6" borderId="5" xfId="0" applyFill="1" applyBorder="1" applyAlignment="1" applyProtection="1">
      <alignment wrapText="1"/>
      <protection locked="0"/>
    </xf>
    <xf numFmtId="0" fontId="0" fillId="6" borderId="55" xfId="0" applyFill="1" applyBorder="1" applyAlignment="1" applyProtection="1">
      <alignment wrapText="1"/>
      <protection locked="0"/>
    </xf>
    <xf numFmtId="0" fontId="0" fillId="0" borderId="51" xfId="0" applyBorder="1" applyAlignment="1" applyProtection="1">
      <alignment horizontal="left" vertical="top" wrapText="1"/>
      <protection locked="0"/>
    </xf>
    <xf numFmtId="0" fontId="0" fillId="0" borderId="0" xfId="0" applyAlignment="1" applyProtection="1">
      <alignment horizontal="left" vertical="top" wrapText="1"/>
      <protection locked="0"/>
    </xf>
    <xf numFmtId="0" fontId="0" fillId="0" borderId="24" xfId="0" applyBorder="1" applyAlignment="1" applyProtection="1">
      <alignment horizontal="left" vertical="top" wrapText="1"/>
      <protection locked="0"/>
    </xf>
    <xf numFmtId="0" fontId="0" fillId="0" borderId="17" xfId="0" applyBorder="1" applyAlignment="1" applyProtection="1">
      <alignment horizontal="left" vertical="top" wrapText="1"/>
      <protection locked="0"/>
    </xf>
    <xf numFmtId="0" fontId="0" fillId="0" borderId="2" xfId="0" applyBorder="1" applyAlignment="1" applyProtection="1">
      <alignment horizontal="left" vertical="top" wrapText="1"/>
      <protection locked="0"/>
    </xf>
    <xf numFmtId="0" fontId="0" fillId="0" borderId="58" xfId="0" applyBorder="1" applyAlignment="1" applyProtection="1">
      <alignment horizontal="left" vertical="top" wrapText="1"/>
      <protection locked="0"/>
    </xf>
    <xf numFmtId="0" fontId="3" fillId="9" borderId="24" xfId="0" applyFont="1" applyFill="1" applyBorder="1" applyAlignment="1">
      <alignment horizontal="center" vertical="center" textRotation="90" wrapText="1"/>
    </xf>
    <xf numFmtId="0" fontId="0" fillId="0" borderId="24" xfId="0" applyBorder="1" applyAlignment="1">
      <alignment horizontal="center" vertical="center" textRotation="90" wrapText="1"/>
    </xf>
    <xf numFmtId="0" fontId="3" fillId="6" borderId="8" xfId="0" applyFont="1" applyFill="1" applyBorder="1" applyAlignment="1" applyProtection="1">
      <alignment vertical="top" wrapText="1"/>
      <protection locked="0"/>
    </xf>
    <xf numFmtId="0" fontId="0" fillId="6" borderId="56" xfId="0" applyFill="1" applyBorder="1" applyAlignment="1" applyProtection="1">
      <alignment vertical="top" wrapText="1"/>
      <protection locked="0"/>
    </xf>
    <xf numFmtId="0" fontId="0" fillId="6" borderId="51" xfId="0" applyFill="1" applyBorder="1" applyAlignment="1" applyProtection="1">
      <alignment vertical="top" wrapText="1"/>
      <protection locked="0"/>
    </xf>
    <xf numFmtId="0" fontId="0" fillId="6" borderId="24" xfId="0" applyFill="1" applyBorder="1" applyAlignment="1" applyProtection="1">
      <alignment vertical="top" wrapText="1"/>
      <protection locked="0"/>
    </xf>
    <xf numFmtId="0" fontId="0" fillId="6" borderId="17" xfId="0" applyFill="1" applyBorder="1" applyAlignment="1" applyProtection="1">
      <alignment vertical="top" wrapText="1"/>
      <protection locked="0"/>
    </xf>
    <xf numFmtId="0" fontId="0" fillId="6" borderId="58" xfId="0" applyFill="1" applyBorder="1" applyAlignment="1" applyProtection="1">
      <alignment vertical="top" wrapText="1"/>
      <protection locked="0"/>
    </xf>
    <xf numFmtId="0" fontId="3" fillId="10" borderId="24" xfId="0" applyFont="1" applyFill="1" applyBorder="1" applyAlignment="1">
      <alignment horizontal="left" vertical="center" textRotation="90" wrapText="1"/>
    </xf>
    <xf numFmtId="0" fontId="0" fillId="0" borderId="24" xfId="0" applyBorder="1" applyAlignment="1">
      <alignment horizontal="left" vertical="center" textRotation="90" wrapText="1"/>
    </xf>
    <xf numFmtId="0" fontId="3" fillId="10" borderId="24" xfId="0" applyFont="1" applyFill="1" applyBorder="1" applyAlignment="1">
      <alignment textRotation="90" wrapText="1"/>
    </xf>
    <xf numFmtId="0" fontId="0" fillId="0" borderId="19" xfId="0" applyBorder="1" applyAlignment="1" applyProtection="1">
      <alignment horizontal="left" vertical="top" wrapText="1"/>
      <protection locked="0"/>
    </xf>
    <xf numFmtId="0" fontId="0" fillId="0" borderId="56" xfId="0" applyBorder="1" applyAlignment="1" applyProtection="1">
      <alignment horizontal="left" vertical="top" wrapText="1"/>
      <protection locked="0"/>
    </xf>
    <xf numFmtId="0" fontId="3" fillId="9" borderId="24" xfId="0" applyFont="1" applyFill="1" applyBorder="1" applyAlignment="1">
      <alignment textRotation="90"/>
    </xf>
    <xf numFmtId="0" fontId="0" fillId="0" borderId="24" xfId="0" applyBorder="1"/>
    <xf numFmtId="0" fontId="3" fillId="6" borderId="4" xfId="0" applyFont="1" applyFill="1" applyBorder="1" applyAlignment="1" applyProtection="1">
      <alignment vertical="top" wrapText="1"/>
      <protection locked="0"/>
    </xf>
    <xf numFmtId="0" fontId="0" fillId="6" borderId="55" xfId="0" applyFill="1" applyBorder="1" applyAlignment="1" applyProtection="1">
      <alignment vertical="top" wrapText="1"/>
      <protection locked="0"/>
    </xf>
    <xf numFmtId="0" fontId="0" fillId="6" borderId="57" xfId="0" applyFill="1" applyBorder="1" applyAlignment="1" applyProtection="1">
      <alignment vertical="top" wrapText="1"/>
      <protection locked="0"/>
    </xf>
    <xf numFmtId="0" fontId="0" fillId="6" borderId="26" xfId="0" applyFill="1" applyBorder="1" applyAlignment="1" applyProtection="1">
      <alignment vertical="top" wrapText="1"/>
      <protection locked="0"/>
    </xf>
    <xf numFmtId="0" fontId="3" fillId="10" borderId="24" xfId="0" applyFont="1" applyFill="1" applyBorder="1" applyAlignment="1">
      <alignment horizontal="left" textRotation="90" wrapText="1"/>
    </xf>
    <xf numFmtId="0" fontId="0" fillId="0" borderId="24" xfId="0" applyBorder="1" applyAlignment="1">
      <alignment horizontal="left" textRotation="90" wrapText="1"/>
    </xf>
    <xf numFmtId="3" fontId="3" fillId="6" borderId="43" xfId="8" applyNumberFormat="1" applyFill="1" applyBorder="1" applyAlignment="1" applyProtection="1">
      <alignment horizontal="center" vertical="center" wrapText="1"/>
      <protection locked="0"/>
    </xf>
    <xf numFmtId="3" fontId="3" fillId="6" borderId="46" xfId="8" applyNumberFormat="1" applyFill="1" applyBorder="1" applyAlignment="1" applyProtection="1">
      <alignment horizontal="center" vertical="center" wrapText="1"/>
      <protection locked="0"/>
    </xf>
    <xf numFmtId="3" fontId="3" fillId="6" borderId="44" xfId="8" applyNumberFormat="1" applyFill="1" applyBorder="1" applyAlignment="1" applyProtection="1">
      <alignment horizontal="center" vertical="center" wrapText="1"/>
      <protection locked="0"/>
    </xf>
    <xf numFmtId="0" fontId="3" fillId="0" borderId="0" xfId="9" applyAlignment="1">
      <alignment vertical="center" wrapText="1"/>
    </xf>
    <xf numFmtId="0" fontId="3" fillId="0" borderId="69" xfId="9" applyBorder="1" applyAlignment="1">
      <alignment vertical="center" wrapText="1"/>
    </xf>
    <xf numFmtId="0" fontId="56" fillId="0" borderId="0" xfId="9" applyFont="1" applyAlignment="1">
      <alignment vertical="center" wrapText="1"/>
    </xf>
    <xf numFmtId="0" fontId="56" fillId="0" borderId="24" xfId="0" applyFont="1" applyBorder="1" applyAlignment="1">
      <alignment vertical="center" wrapText="1"/>
    </xf>
    <xf numFmtId="0" fontId="3" fillId="0" borderId="0" xfId="8" applyAlignment="1">
      <alignment horizontal="left" vertical="center" wrapText="1"/>
    </xf>
    <xf numFmtId="0" fontId="0" fillId="0" borderId="69" xfId="0" applyBorder="1" applyAlignment="1">
      <alignment vertical="center"/>
    </xf>
    <xf numFmtId="0" fontId="15" fillId="0" borderId="0" xfId="3" applyBorder="1" applyAlignment="1" applyProtection="1">
      <alignment horizontal="left" vertical="center" wrapText="1"/>
      <protection locked="0"/>
    </xf>
    <xf numFmtId="0" fontId="5" fillId="0" borderId="6" xfId="9" applyFont="1" applyBorder="1" applyAlignment="1">
      <alignment horizontal="center" vertical="center" wrapText="1"/>
    </xf>
    <xf numFmtId="0" fontId="0" fillId="0" borderId="7" xfId="0" applyBorder="1" applyAlignment="1">
      <alignment horizontal="center" vertical="center" wrapText="1"/>
    </xf>
    <xf numFmtId="0" fontId="0" fillId="0" borderId="38" xfId="0" applyBorder="1" applyAlignment="1">
      <alignment horizontal="center" vertical="center" wrapText="1"/>
    </xf>
    <xf numFmtId="0" fontId="0" fillId="0" borderId="24" xfId="0" applyBorder="1" applyAlignment="1">
      <alignment vertical="center" wrapText="1"/>
    </xf>
    <xf numFmtId="170" fontId="5" fillId="7" borderId="6" xfId="9" applyNumberFormat="1" applyFont="1" applyFill="1" applyBorder="1" applyAlignment="1">
      <alignment horizontal="center" vertical="center" wrapText="1"/>
    </xf>
    <xf numFmtId="0" fontId="0" fillId="0" borderId="7" xfId="0" applyBorder="1" applyAlignment="1">
      <alignment vertical="center" wrapText="1"/>
    </xf>
    <xf numFmtId="0" fontId="0" fillId="0" borderId="38" xfId="0" applyBorder="1" applyAlignment="1">
      <alignment vertical="center" wrapText="1"/>
    </xf>
    <xf numFmtId="0" fontId="15" fillId="0" borderId="69" xfId="3" applyBorder="1" applyAlignment="1" applyProtection="1">
      <alignment vertical="center"/>
    </xf>
    <xf numFmtId="0" fontId="48" fillId="0" borderId="0" xfId="0" applyFont="1" applyAlignment="1">
      <alignment horizontal="center" vertical="center"/>
    </xf>
    <xf numFmtId="0" fontId="3" fillId="0" borderId="43" xfId="5" applyFont="1" applyBorder="1" applyAlignment="1">
      <alignment horizontal="left" vertical="center" wrapText="1" indent="2"/>
    </xf>
    <xf numFmtId="0" fontId="3" fillId="0" borderId="46" xfId="5" applyFont="1" applyBorder="1" applyAlignment="1">
      <alignment horizontal="left" vertical="center" wrapText="1" indent="2"/>
    </xf>
    <xf numFmtId="0" fontId="3" fillId="0" borderId="44" xfId="5" applyFont="1" applyBorder="1" applyAlignment="1">
      <alignment horizontal="left" vertical="center" wrapText="1" indent="2"/>
    </xf>
    <xf numFmtId="0" fontId="5" fillId="0" borderId="43" xfId="5" applyFont="1" applyBorder="1" applyAlignment="1">
      <alignment horizontal="left" vertical="center"/>
    </xf>
    <xf numFmtId="0" fontId="5" fillId="0" borderId="46" xfId="5" applyFont="1" applyBorder="1" applyAlignment="1">
      <alignment horizontal="left" vertical="center"/>
    </xf>
    <xf numFmtId="0" fontId="5" fillId="0" borderId="44" xfId="5" applyFont="1" applyBorder="1" applyAlignment="1">
      <alignment horizontal="left" vertical="center"/>
    </xf>
    <xf numFmtId="0" fontId="5" fillId="0" borderId="43" xfId="5" applyFont="1" applyBorder="1" applyAlignment="1">
      <alignment horizontal="left" vertical="center" wrapText="1"/>
    </xf>
    <xf numFmtId="0" fontId="5" fillId="0" borderId="46" xfId="5" applyFont="1" applyBorder="1" applyAlignment="1">
      <alignment horizontal="left" vertical="center" wrapText="1"/>
    </xf>
    <xf numFmtId="0" fontId="5" fillId="0" borderId="44" xfId="5" applyFont="1" applyBorder="1" applyAlignment="1">
      <alignment horizontal="left" vertical="center" wrapText="1"/>
    </xf>
    <xf numFmtId="0" fontId="3" fillId="0" borderId="46" xfId="5" applyFont="1" applyBorder="1" applyAlignment="1">
      <alignment horizontal="left" vertical="center" wrapText="1"/>
    </xf>
    <xf numFmtId="0" fontId="5" fillId="0" borderId="43" xfId="0" applyFont="1" applyBorder="1" applyAlignment="1">
      <alignment horizontal="left" vertical="center" wrapText="1" indent="2"/>
    </xf>
    <xf numFmtId="0" fontId="5" fillId="0" borderId="46" xfId="0" applyFont="1" applyBorder="1" applyAlignment="1">
      <alignment horizontal="left" vertical="center" wrapText="1" indent="2"/>
    </xf>
    <xf numFmtId="0" fontId="42" fillId="0" borderId="62" xfId="0" applyFont="1" applyBorder="1" applyAlignment="1">
      <alignment horizontal="left" vertical="center"/>
    </xf>
    <xf numFmtId="0" fontId="0" fillId="0" borderId="46" xfId="0" applyBorder="1" applyAlignment="1">
      <alignment horizontal="left" vertical="center"/>
    </xf>
    <xf numFmtId="0" fontId="42" fillId="0" borderId="0" xfId="0" applyFont="1" applyAlignment="1">
      <alignment horizontal="left" vertical="center"/>
    </xf>
    <xf numFmtId="0" fontId="31" fillId="0" borderId="6" xfId="0" applyFont="1" applyBorder="1" applyAlignment="1">
      <alignment horizontal="left" vertical="center"/>
    </xf>
    <xf numFmtId="0" fontId="31" fillId="0" borderId="7" xfId="0" applyFont="1" applyBorder="1" applyAlignment="1">
      <alignment horizontal="left" vertical="center"/>
    </xf>
    <xf numFmtId="0" fontId="31" fillId="0" borderId="38" xfId="0" applyFont="1" applyBorder="1" applyAlignment="1">
      <alignment horizontal="left" vertical="center"/>
    </xf>
    <xf numFmtId="0" fontId="31" fillId="0" borderId="42" xfId="0" applyFont="1" applyBorder="1" applyAlignment="1">
      <alignment horizontal="left" vertical="center"/>
    </xf>
    <xf numFmtId="0" fontId="3" fillId="0" borderId="43" xfId="0" applyFont="1" applyBorder="1" applyAlignment="1">
      <alignment horizontal="left" vertical="center" wrapText="1" indent="2"/>
    </xf>
    <xf numFmtId="0" fontId="0" fillId="0" borderId="46" xfId="0" applyBorder="1" applyAlignment="1">
      <alignment horizontal="left" vertical="center" wrapText="1" indent="2"/>
    </xf>
    <xf numFmtId="0" fontId="0" fillId="0" borderId="44" xfId="0" applyBorder="1" applyAlignment="1">
      <alignment horizontal="left" vertical="center" wrapText="1" indent="2"/>
    </xf>
    <xf numFmtId="0" fontId="0" fillId="6" borderId="6" xfId="0" applyFill="1" applyBorder="1" applyAlignment="1" applyProtection="1">
      <alignment horizontal="left" vertical="center" wrapText="1"/>
      <protection locked="0"/>
    </xf>
    <xf numFmtId="0" fontId="0" fillId="0" borderId="7" xfId="0" applyBorder="1" applyAlignment="1" applyProtection="1">
      <alignment vertical="center" wrapText="1"/>
      <protection locked="0"/>
    </xf>
    <xf numFmtId="0" fontId="0" fillId="0" borderId="38" xfId="0" applyBorder="1" applyAlignment="1" applyProtection="1">
      <alignment vertical="center" wrapText="1"/>
      <protection locked="0"/>
    </xf>
    <xf numFmtId="0" fontId="3" fillId="0" borderId="46" xfId="5" applyFont="1" applyBorder="1" applyAlignment="1">
      <alignment horizontal="left" vertical="center"/>
    </xf>
    <xf numFmtId="0" fontId="3" fillId="0" borderId="43" xfId="5" applyFont="1" applyBorder="1" applyAlignment="1">
      <alignment horizontal="left" vertical="center" indent="2"/>
    </xf>
    <xf numFmtId="0" fontId="3" fillId="0" borderId="46" xfId="5" applyFont="1" applyBorder="1" applyAlignment="1">
      <alignment horizontal="left" vertical="center" indent="2"/>
    </xf>
    <xf numFmtId="0" fontId="3" fillId="0" borderId="44" xfId="5" applyFont="1" applyBorder="1" applyAlignment="1">
      <alignment horizontal="left" vertical="center" indent="2"/>
    </xf>
    <xf numFmtId="0" fontId="31" fillId="0" borderId="6" xfId="0" applyFont="1" applyBorder="1" applyAlignment="1">
      <alignment horizontal="right" vertical="center"/>
    </xf>
    <xf numFmtId="0" fontId="31" fillId="0" borderId="7" xfId="0" applyFont="1" applyBorder="1" applyAlignment="1">
      <alignment horizontal="right" vertical="center"/>
    </xf>
    <xf numFmtId="0" fontId="31" fillId="0" borderId="38" xfId="0" applyFont="1" applyBorder="1" applyAlignment="1">
      <alignment horizontal="right" vertical="center"/>
    </xf>
    <xf numFmtId="0" fontId="31" fillId="0" borderId="59" xfId="0" applyFont="1" applyBorder="1" applyAlignment="1">
      <alignment horizontal="left" vertical="center"/>
    </xf>
    <xf numFmtId="0" fontId="31" fillId="0" borderId="60" xfId="0" applyFont="1" applyBorder="1" applyAlignment="1">
      <alignment horizontal="left" vertical="center"/>
    </xf>
    <xf numFmtId="0" fontId="31" fillId="0" borderId="61" xfId="0" applyFont="1" applyBorder="1" applyAlignment="1">
      <alignment horizontal="left" vertical="center"/>
    </xf>
    <xf numFmtId="0" fontId="31" fillId="0" borderId="43" xfId="0" applyFont="1" applyBorder="1" applyAlignment="1">
      <alignment horizontal="left" vertical="center"/>
    </xf>
    <xf numFmtId="0" fontId="31" fillId="0" borderId="46" xfId="0" applyFont="1" applyBorder="1" applyAlignment="1">
      <alignment horizontal="left" vertical="center"/>
    </xf>
    <xf numFmtId="0" fontId="31" fillId="0" borderId="44" xfId="0" applyFont="1" applyBorder="1" applyAlignment="1">
      <alignment horizontal="left" vertical="center"/>
    </xf>
    <xf numFmtId="0" fontId="3" fillId="13" borderId="62" xfId="0" applyFont="1" applyFill="1" applyBorder="1" applyAlignment="1">
      <alignment vertical="center" wrapText="1"/>
    </xf>
    <xf numFmtId="0" fontId="0" fillId="13" borderId="62" xfId="0" applyFill="1" applyBorder="1" applyAlignment="1">
      <alignment vertical="center" wrapText="1"/>
    </xf>
    <xf numFmtId="0" fontId="3" fillId="0" borderId="0" xfId="0" applyFont="1" applyAlignment="1">
      <alignment horizontal="left" vertical="center" wrapText="1"/>
    </xf>
    <xf numFmtId="0" fontId="0" fillId="0" borderId="0" xfId="0" applyAlignment="1">
      <alignment horizontal="left" vertical="center" wrapText="1"/>
    </xf>
    <xf numFmtId="0" fontId="5" fillId="0" borderId="42" xfId="0" applyFont="1" applyBorder="1" applyAlignment="1">
      <alignment vertical="center"/>
    </xf>
    <xf numFmtId="0" fontId="0" fillId="0" borderId="42" xfId="0" applyBorder="1" applyAlignment="1">
      <alignment vertical="center"/>
    </xf>
    <xf numFmtId="0" fontId="5" fillId="0" borderId="42" xfId="0" applyFont="1" applyBorder="1" applyAlignment="1">
      <alignment vertical="center" wrapText="1"/>
    </xf>
    <xf numFmtId="0" fontId="5" fillId="0" borderId="42" xfId="0" applyFont="1" applyBorder="1" applyAlignment="1">
      <alignment horizontal="center" vertical="center"/>
    </xf>
    <xf numFmtId="0" fontId="5" fillId="4" borderId="42" xfId="0" applyFont="1" applyFill="1" applyBorder="1" applyAlignment="1">
      <alignment horizontal="center" vertical="center"/>
    </xf>
    <xf numFmtId="49" fontId="15" fillId="0" borderId="0" xfId="3" applyNumberFormat="1" applyAlignment="1" applyProtection="1">
      <alignment vertical="top"/>
    </xf>
    <xf numFmtId="0" fontId="0" fillId="0" borderId="0" xfId="0" applyAlignment="1">
      <alignment vertical="top"/>
    </xf>
    <xf numFmtId="0" fontId="15" fillId="0" borderId="0" xfId="3" applyFill="1" applyBorder="1" applyAlignment="1" applyProtection="1">
      <alignment horizontal="left" vertical="center"/>
    </xf>
    <xf numFmtId="0" fontId="0" fillId="0" borderId="0" xfId="0" applyAlignment="1">
      <alignment horizontal="left"/>
    </xf>
    <xf numFmtId="0" fontId="0" fillId="13" borderId="42" xfId="0" applyFill="1" applyBorder="1" applyAlignment="1">
      <alignment horizontal="center" vertical="center"/>
    </xf>
    <xf numFmtId="0" fontId="3" fillId="13" borderId="87" xfId="0" quotePrefix="1" applyFont="1" applyFill="1" applyBorder="1" applyAlignment="1">
      <alignment horizontal="center" vertical="center" wrapText="1"/>
    </xf>
    <xf numFmtId="0" fontId="0" fillId="13" borderId="87" xfId="0" applyFill="1" applyBorder="1" applyAlignment="1">
      <alignment horizontal="center" vertical="center" wrapText="1"/>
    </xf>
    <xf numFmtId="0" fontId="3" fillId="22" borderId="86" xfId="0" quotePrefix="1" applyFont="1" applyFill="1" applyBorder="1" applyAlignment="1">
      <alignment horizontal="center" wrapText="1"/>
    </xf>
    <xf numFmtId="0" fontId="3" fillId="22" borderId="83" xfId="0" quotePrefix="1" applyFont="1" applyFill="1" applyBorder="1" applyAlignment="1">
      <alignment horizontal="center" wrapText="1"/>
    </xf>
    <xf numFmtId="0" fontId="3" fillId="22" borderId="78" xfId="0" quotePrefix="1" applyFont="1" applyFill="1" applyBorder="1" applyAlignment="1">
      <alignment horizontal="center" wrapText="1"/>
    </xf>
    <xf numFmtId="0" fontId="3" fillId="13" borderId="85" xfId="0" quotePrefix="1" applyFont="1" applyFill="1" applyBorder="1" applyAlignment="1">
      <alignment horizontal="center" vertical="center" wrapText="1"/>
    </xf>
    <xf numFmtId="0" fontId="3" fillId="13" borderId="88" xfId="0" quotePrefix="1" applyFont="1" applyFill="1" applyBorder="1" applyAlignment="1">
      <alignment horizontal="center" vertical="center" wrapText="1"/>
    </xf>
    <xf numFmtId="0" fontId="57" fillId="25" borderId="106" xfId="0" applyFont="1" applyFill="1" applyBorder="1" applyAlignment="1">
      <alignment horizontal="center" vertical="center"/>
    </xf>
    <xf numFmtId="0" fontId="57" fillId="25" borderId="105" xfId="0" applyFont="1" applyFill="1" applyBorder="1" applyAlignment="1">
      <alignment horizontal="center" vertical="center"/>
    </xf>
    <xf numFmtId="0" fontId="57" fillId="25" borderId="104" xfId="0" applyFont="1" applyFill="1" applyBorder="1" applyAlignment="1">
      <alignment horizontal="center" vertical="center"/>
    </xf>
    <xf numFmtId="0" fontId="57" fillId="25" borderId="101" xfId="0" applyFont="1" applyFill="1" applyBorder="1" applyAlignment="1">
      <alignment horizontal="center" vertical="center"/>
    </xf>
    <xf numFmtId="0" fontId="57" fillId="25" borderId="100" xfId="0" applyFont="1" applyFill="1" applyBorder="1" applyAlignment="1">
      <alignment horizontal="center" vertical="center"/>
    </xf>
    <xf numFmtId="0" fontId="57" fillId="25" borderId="99" xfId="0" applyFont="1" applyFill="1" applyBorder="1" applyAlignment="1">
      <alignment horizontal="center" vertical="center"/>
    </xf>
    <xf numFmtId="43" fontId="60" fillId="14" borderId="105" xfId="0" applyNumberFormat="1" applyFont="1" applyFill="1" applyBorder="1" applyAlignment="1">
      <alignment horizontal="center"/>
    </xf>
    <xf numFmtId="0" fontId="60" fillId="14" borderId="104" xfId="0" applyFont="1" applyFill="1" applyBorder="1" applyAlignment="1">
      <alignment horizontal="center"/>
    </xf>
    <xf numFmtId="171" fontId="59" fillId="24" borderId="100" xfId="0" applyNumberFormat="1" applyFont="1" applyFill="1" applyBorder="1" applyAlignment="1">
      <alignment horizontal="center"/>
    </xf>
    <xf numFmtId="171" fontId="59" fillId="24" borderId="99" xfId="0" applyNumberFormat="1" applyFont="1" applyFill="1" applyBorder="1" applyAlignment="1">
      <alignment horizontal="center"/>
    </xf>
    <xf numFmtId="0" fontId="57" fillId="25" borderId="106" xfId="0" applyFont="1" applyFill="1" applyBorder="1" applyAlignment="1">
      <alignment horizontal="left" vertical="center"/>
    </xf>
    <xf numFmtId="0" fontId="57" fillId="25" borderId="105" xfId="0" applyFont="1" applyFill="1" applyBorder="1" applyAlignment="1">
      <alignment horizontal="left" vertical="center"/>
    </xf>
    <xf numFmtId="0" fontId="57" fillId="25" borderId="104" xfId="0" applyFont="1" applyFill="1" applyBorder="1" applyAlignment="1">
      <alignment horizontal="left" vertical="center"/>
    </xf>
    <xf numFmtId="43" fontId="60" fillId="24" borderId="105" xfId="1" applyFont="1" applyFill="1" applyBorder="1" applyAlignment="1">
      <alignment horizontal="center"/>
    </xf>
    <xf numFmtId="43" fontId="60" fillId="24" borderId="104" xfId="1" applyFont="1" applyFill="1" applyBorder="1" applyAlignment="1">
      <alignment horizontal="center"/>
    </xf>
  </cellXfs>
  <cellStyles count="11">
    <cellStyle name="Comma" xfId="1" builtinId="3"/>
    <cellStyle name="Currency" xfId="2" builtinId="4"/>
    <cellStyle name="Hyperlink" xfId="3" builtinId="8"/>
    <cellStyle name="Normal" xfId="0" builtinId="0"/>
    <cellStyle name="Normal 12" xfId="10" xr:uid="{52F9AC74-390B-4900-B6D0-BBAD5F31ADDC}"/>
    <cellStyle name="Normal 2 2" xfId="7" xr:uid="{00000000-0005-0000-0000-000004000000}"/>
    <cellStyle name="Normal 2 2 2" xfId="9" xr:uid="{00000000-0005-0000-0000-000005000000}"/>
    <cellStyle name="Normal 3" xfId="4" xr:uid="{00000000-0005-0000-0000-000006000000}"/>
    <cellStyle name="Normal 4" xfId="5" xr:uid="{00000000-0005-0000-0000-000007000000}"/>
    <cellStyle name="Normal 4 2" xfId="8" xr:uid="{00000000-0005-0000-0000-000008000000}"/>
    <cellStyle name="Percent" xfId="6" builtinId="5"/>
  </cellStyles>
  <dxfs count="128">
    <dxf>
      <fill>
        <patternFill>
          <bgColor theme="9" tint="0.79998168889431442"/>
        </patternFill>
      </fill>
    </dxf>
    <dxf>
      <fill>
        <patternFill>
          <bgColor theme="9" tint="0.79998168889431442"/>
        </patternFill>
      </fill>
    </dxf>
    <dxf>
      <font>
        <b/>
        <i val="0"/>
      </font>
    </dxf>
    <dxf>
      <font>
        <b/>
        <i val="0"/>
        <color theme="0" tint="-0.34998626667073579"/>
      </font>
    </dxf>
    <dxf>
      <font>
        <b/>
        <i val="0"/>
      </font>
    </dxf>
    <dxf>
      <font>
        <b/>
        <i val="0"/>
        <color theme="0" tint="-0.34998626667073579"/>
      </font>
    </dxf>
    <dxf>
      <font>
        <b/>
        <i val="0"/>
      </font>
    </dxf>
    <dxf>
      <font>
        <b/>
        <i val="0"/>
        <color theme="0" tint="-0.34998626667073579"/>
      </font>
    </dxf>
    <dxf>
      <fill>
        <patternFill>
          <bgColor rgb="FF99FF99"/>
        </patternFill>
      </fill>
      <border>
        <left/>
        <right/>
        <top/>
        <bottom/>
      </border>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patternType="lightDown"/>
      </fill>
    </dxf>
    <dxf>
      <font>
        <color auto="1"/>
      </font>
      <fill>
        <gradientFill type="path" left="0.5" right="0.5" top="0.5" bottom="0.5">
          <stop position="0">
            <color theme="0"/>
          </stop>
          <stop position="1">
            <color rgb="FF92D050"/>
          </stop>
        </gradientFill>
      </fill>
    </dxf>
    <dxf>
      <font>
        <color auto="1"/>
      </font>
      <fill>
        <gradientFill type="path" left="0.5" right="0.5" top="0.5" bottom="0.5">
          <stop position="0">
            <color theme="0"/>
          </stop>
          <stop position="1">
            <color theme="0" tint="-0.49803155613879818"/>
          </stop>
        </gradientFill>
      </fill>
    </dxf>
    <dxf>
      <font>
        <color rgb="FF006100"/>
      </font>
      <fill>
        <patternFill>
          <bgColor rgb="FFC6EFCE"/>
        </patternFill>
      </fill>
    </dxf>
    <dxf>
      <font>
        <color theme="1"/>
      </font>
      <fill>
        <patternFill patternType="solid">
          <bgColor theme="1"/>
        </patternFill>
      </fill>
      <border>
        <left style="thin">
          <color theme="1"/>
        </left>
        <right style="thin">
          <color theme="1"/>
        </right>
        <top style="thin">
          <color theme="1"/>
        </top>
        <bottom style="thin">
          <color theme="1"/>
        </bottom>
      </border>
    </dxf>
    <dxf>
      <font>
        <color theme="0"/>
      </font>
    </dxf>
    <dxf>
      <font>
        <color rgb="FF9C0006"/>
      </font>
      <fill>
        <patternFill>
          <bgColor rgb="FFFFC7CE"/>
        </patternFill>
      </fill>
    </dxf>
    <dxf>
      <font>
        <color theme="1"/>
      </font>
      <fill>
        <patternFill>
          <bgColor theme="1"/>
        </patternFill>
      </fill>
    </dxf>
    <dxf>
      <fill>
        <gradientFill type="path" left="0.5" right="0.5" top="0.5" bottom="0.5">
          <stop position="0">
            <color theme="0"/>
          </stop>
          <stop position="1">
            <color theme="0" tint="-0.25098422193060094"/>
          </stop>
        </gradientFill>
      </fill>
    </dxf>
    <dxf>
      <fill>
        <gradientFill type="path" left="0.5" right="0.5" top="0.5" bottom="0.5">
          <stop position="0">
            <color theme="0"/>
          </stop>
          <stop position="1">
            <color theme="6"/>
          </stop>
        </gradientFill>
      </fill>
    </dxf>
    <dxf>
      <fill>
        <patternFill>
          <bgColor rgb="FFFFCCFF"/>
        </patternFill>
      </fill>
    </dxf>
    <dxf>
      <fill>
        <patternFill>
          <bgColor rgb="FFFFCCFF"/>
        </patternFill>
      </fill>
    </dxf>
    <dxf>
      <font>
        <b/>
        <i val="0"/>
        <condense val="0"/>
        <extend val="0"/>
        <color indexed="10"/>
      </font>
      <fill>
        <patternFill patternType="none">
          <bgColor indexed="65"/>
        </patternFill>
      </fill>
    </dxf>
    <dxf>
      <font>
        <b/>
        <i val="0"/>
        <condense val="0"/>
        <extend val="0"/>
        <color auto="1"/>
      </font>
      <fill>
        <patternFill>
          <bgColor indexed="11"/>
        </patternFill>
      </fill>
    </dxf>
    <dxf>
      <font>
        <b/>
        <i val="0"/>
        <condense val="0"/>
        <extend val="0"/>
        <color indexed="9"/>
      </font>
      <fill>
        <patternFill>
          <bgColor indexed="10"/>
        </patternFill>
      </fill>
    </dxf>
    <dxf>
      <font>
        <b val="0"/>
        <i val="0"/>
        <strike val="0"/>
        <color auto="1"/>
      </font>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b/>
        <i val="0"/>
        <condense val="0"/>
        <extend val="0"/>
        <color indexed="17"/>
      </font>
      <fill>
        <patternFill patternType="none">
          <bgColor indexed="65"/>
        </patternFill>
      </fill>
    </dxf>
    <dxf>
      <font>
        <color theme="1"/>
      </font>
      <fill>
        <patternFill>
          <bgColor rgb="FFFFFFCC"/>
        </patternFill>
      </fill>
      <border>
        <left style="hair">
          <color indexed="64"/>
        </left>
        <right style="hair">
          <color indexed="64"/>
        </right>
        <top style="hair">
          <color indexed="64"/>
        </top>
        <bottom style="hair">
          <color indexed="64"/>
        </bottom>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b/>
        <i val="0"/>
        <strike val="0"/>
      </font>
      <fill>
        <patternFill>
          <bgColor rgb="FFFFFF00"/>
        </patternFill>
      </fill>
      <border>
        <left style="hair">
          <color auto="1"/>
        </left>
        <right style="hair">
          <color auto="1"/>
        </right>
        <top style="hair">
          <color auto="1"/>
        </top>
        <bottom style="hair">
          <color auto="1"/>
        </bottom>
        <vertical/>
        <horizontal/>
      </border>
    </dxf>
    <dxf>
      <font>
        <b/>
        <i val="0"/>
      </font>
      <fill>
        <patternFill>
          <bgColor rgb="FFFFFF00"/>
        </patternFill>
      </fill>
      <border>
        <left style="hair">
          <color auto="1"/>
        </left>
        <right style="hair">
          <color auto="1"/>
        </right>
        <top style="hair">
          <color auto="1"/>
        </top>
        <bottom style="hair">
          <color auto="1"/>
        </bottom>
        <vertical/>
        <horizontal/>
      </border>
    </dxf>
    <dxf>
      <font>
        <condense val="0"/>
        <extend val="0"/>
        <color rgb="FF9C0006"/>
      </font>
    </dxf>
    <dxf>
      <font>
        <condense val="0"/>
        <extend val="0"/>
        <color rgb="FF9C0006"/>
      </font>
      <fill>
        <patternFill>
          <bgColor rgb="FFFFC7CE"/>
        </patternFill>
      </fill>
    </dxf>
    <dxf>
      <font>
        <condense val="0"/>
        <extend val="0"/>
        <color rgb="FF9C0006"/>
      </font>
    </dxf>
    <dxf>
      <font>
        <condense val="0"/>
        <extend val="0"/>
        <color rgb="FF9C0006"/>
      </font>
      <fill>
        <patternFill>
          <bgColor rgb="FFFFC7CE"/>
        </patternFill>
      </fill>
    </dxf>
    <dxf>
      <font>
        <b/>
        <i val="0"/>
      </font>
      <fill>
        <patternFill>
          <bgColor theme="5" tint="0.79998168889431442"/>
        </patternFill>
      </fill>
    </dxf>
    <dxf>
      <fill>
        <patternFill>
          <bgColor theme="5" tint="0.79998168889431442"/>
        </patternFill>
      </fill>
    </dxf>
    <dxf>
      <fill>
        <patternFill>
          <bgColor theme="5" tint="0.79998168889431442"/>
        </patternFill>
      </fill>
    </dxf>
    <dxf>
      <fill>
        <patternFill patternType="none">
          <bgColor auto="1"/>
        </patternFill>
      </fill>
      <border>
        <left/>
        <right/>
        <top/>
        <bottom/>
      </border>
    </dxf>
    <dxf>
      <fill>
        <patternFill>
          <bgColor theme="5" tint="0.79998168889431442"/>
        </patternFill>
      </fill>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0" indent="0" justifyLastLine="0" shrinkToFit="0" readingOrder="0"/>
    </dxf>
    <dxf>
      <numFmt numFmtId="0" formatCode="General"/>
      <alignment horizontal="center" vertical="top" textRotation="0" wrapText="0" indent="0" justifyLastLine="0" shrinkToFit="0" readingOrder="0"/>
    </dxf>
    <dxf>
      <alignment horizontal="center" vertical="top" textRotation="0" wrapText="1" indent="0" justifyLastLine="0" shrinkToFit="0" readingOrder="0"/>
    </dxf>
    <dxf>
      <numFmt numFmtId="0" formatCode="General"/>
      <alignment horizontal="center" vertical="top" textRotation="0" wrapText="1" indent="0" justifyLastLine="0" shrinkToFit="0" readingOrder="0"/>
    </dxf>
    <dxf>
      <alignment horizontal="general" vertical="top" textRotation="0" wrapText="1" indent="0" justifyLastLine="0" shrinkToFit="0" readingOrder="0"/>
    </dxf>
    <dxf>
      <alignment horizontal="center" vertical="top" textRotation="0" wrapText="1" indent="0" justifyLastLine="0" shrinkToFit="0" readingOrder="0"/>
    </dxf>
    <dxf>
      <font>
        <strike val="0"/>
        <outline val="0"/>
        <shadow val="0"/>
        <u val="none"/>
        <vertAlign val="baseline"/>
        <color auto="1"/>
      </font>
      <numFmt numFmtId="0" formatCode="General"/>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numFmt numFmtId="16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11"/>
        <color auto="1"/>
        <name val="Calibri"/>
        <family val="2"/>
        <scheme val="minor"/>
      </font>
      <numFmt numFmtId="164" formatCode="_(* #,##0_);_(* \(#,##0\);_(* &quot;-&quot;??_);_(@_)"/>
      <fill>
        <patternFill patternType="none">
          <fgColor indexed="64"/>
          <bgColor auto="1"/>
        </patternFill>
      </fill>
      <alignment horizontal="general" vertical="center" textRotation="0" wrapText="0" indent="0" justifyLastLine="0" shrinkToFit="0" readingOrder="0"/>
    </dxf>
    <dxf>
      <font>
        <b/>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strike val="0"/>
        <outline val="0"/>
        <shadow val="0"/>
        <u val="none"/>
        <vertAlign val="baseline"/>
        <sz val="11"/>
        <color auto="1"/>
        <name val="Calibri"/>
        <family val="2"/>
        <scheme val="minor"/>
      </font>
      <numFmt numFmtId="34" formatCode="_(&quot;$&quot;* #,##0.00_);_(&quot;$&quot;* \(#,##0.00\);_(&quot;$&quot;* &quot;-&quot;??_);_(@_)"/>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fill>
        <patternFill patternType="none">
          <fgColor indexed="64"/>
          <bgColor auto="1"/>
        </patternFill>
      </fill>
      <alignment horizontal="general" vertical="center" textRotation="0" wrapText="0" indent="0" justifyLastLine="0" shrinkToFit="0" readingOrder="0"/>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val="0"/>
        <i val="0"/>
        <strike val="0"/>
        <condense val="0"/>
        <extend val="0"/>
        <outline val="0"/>
        <shadow val="0"/>
        <u val="none"/>
        <vertAlign val="baseline"/>
        <sz val="11"/>
        <color auto="1"/>
        <name val="Calibri"/>
        <family val="2"/>
        <scheme val="minor"/>
      </font>
      <numFmt numFmtId="0" formatCode="General"/>
      <alignment horizontal="left" vertical="center" textRotation="0" wrapText="0" indent="0" justifyLastLine="0" shrinkToFit="0" readingOrder="0"/>
    </dxf>
    <dxf>
      <font>
        <strike val="0"/>
        <outline val="0"/>
        <shadow val="0"/>
        <u val="none"/>
        <vertAlign val="baseline"/>
        <color auto="1"/>
      </font>
      <numFmt numFmtId="0" formatCode="General"/>
      <fill>
        <patternFill patternType="none">
          <fgColor indexed="64"/>
          <bgColor auto="1"/>
        </patternFill>
      </fill>
      <alignment horizontal="center" vertical="center" textRotation="0" wrapText="0" indent="0" justifyLastLine="0" shrinkToFit="0" readingOrder="0"/>
    </dxf>
    <dxf>
      <border diagonalUp="0" diagonalDown="0">
        <left style="thick">
          <color theme="5"/>
        </left>
        <right style="thick">
          <color theme="5"/>
        </right>
        <top style="thick">
          <color theme="5"/>
        </top>
        <bottom style="thick">
          <color theme="5"/>
        </bottom>
      </border>
    </dxf>
    <dxf>
      <font>
        <strike val="0"/>
        <outline val="0"/>
        <shadow val="0"/>
        <u val="none"/>
        <vertAlign val="baseline"/>
        <color auto="1"/>
      </font>
      <fill>
        <patternFill patternType="none">
          <fgColor indexed="64"/>
          <bgColor auto="1"/>
        </patternFill>
      </fill>
      <alignment vertical="center" textRotation="0" indent="0" justifyLastLine="0" shrinkToFit="0" readingOrder="0"/>
    </dxf>
    <dxf>
      <font>
        <b/>
        <i val="0"/>
        <strike val="0"/>
        <condense val="0"/>
        <extend val="0"/>
        <outline val="0"/>
        <shadow val="0"/>
        <u val="none"/>
        <vertAlign val="baseline"/>
        <sz val="10"/>
        <color theme="0"/>
        <name val="Arial"/>
        <family val="2"/>
        <scheme val="none"/>
      </font>
      <fill>
        <patternFill patternType="solid">
          <fgColor theme="7"/>
          <bgColor rgb="FFC00000"/>
        </patternFill>
      </fill>
      <alignment horizontal="center" vertical="top" textRotation="0" wrapText="1" indent="0" justifyLastLine="0" shrinkToFit="0" readingOrder="0"/>
    </dxf>
    <dxf>
      <font>
        <b val="0"/>
        <i val="0"/>
        <strike val="0"/>
        <condense val="0"/>
        <extend val="0"/>
        <outline val="0"/>
        <shadow val="0"/>
        <u val="none"/>
        <vertAlign val="baseline"/>
        <sz val="10"/>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EFEFEF"/>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E9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FFFFCC"/>
      <color rgb="FFCC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32" Type="http://schemas.openxmlformats.org/officeDocument/2006/relationships/customXml" Target="../customXml/item5.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pivotCacheDefinition" Target="pivotCache/pivotCacheDefinition1.xml"/><Relationship Id="rId27" Type="http://schemas.openxmlformats.org/officeDocument/2006/relationships/calcChain" Target="calcChain.xml"/><Relationship Id="rId30"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8.5446341679200205E-2"/>
          <c:y val="0.16222838650023116"/>
          <c:w val="0.87771082297609182"/>
          <c:h val="0.72127476783848621"/>
        </c:manualLayout>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7.0578443612151473E-2"/>
                  <c:y val="-0.34772097662549462"/>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200" b="1" baseline="0"/>
                      <a:t>y = -0.06x + 1.06</a:t>
                    </a:r>
                    <a:br>
                      <a:rPr lang="en-US" sz="1200" b="1" baseline="0"/>
                    </a:br>
                    <a:r>
                      <a:rPr lang="en-US" sz="1200" b="1" baseline="0"/>
                      <a:t>R² = 1</a:t>
                    </a:r>
                    <a:endParaRPr lang="en-US" sz="12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Multiplier'!$M$46:$M$47</c:f>
              <c:numCache>
                <c:formatCode>General</c:formatCode>
                <c:ptCount val="2"/>
                <c:pt idx="0">
                  <c:v>1</c:v>
                </c:pt>
                <c:pt idx="1">
                  <c:v>2</c:v>
                </c:pt>
              </c:numCache>
            </c:numRef>
          </c:xVal>
          <c:yVal>
            <c:numRef>
              <c:f>'Cost  Multiplier'!$N$46:$N$47</c:f>
              <c:numCache>
                <c:formatCode>General</c:formatCode>
                <c:ptCount val="2"/>
                <c:pt idx="0">
                  <c:v>1</c:v>
                </c:pt>
                <c:pt idx="1">
                  <c:v>0.94</c:v>
                </c:pt>
              </c:numCache>
            </c:numRef>
          </c:yVal>
          <c:smooth val="0"/>
          <c:extLst>
            <c:ext xmlns:c16="http://schemas.microsoft.com/office/drawing/2014/chart" uri="{C3380CC4-5D6E-409C-BE32-E72D297353CC}">
              <c16:uniqueId val="{00000001-00AF-4F80-981E-071A34798949}"/>
            </c:ext>
          </c:extLst>
        </c:ser>
        <c:dLbls>
          <c:showLegendKey val="0"/>
          <c:showVal val="0"/>
          <c:showCatName val="0"/>
          <c:showSerName val="0"/>
          <c:showPercent val="0"/>
          <c:showBubbleSize val="0"/>
        </c:dLbls>
        <c:axId val="1799896016"/>
        <c:axId val="1799896976"/>
      </c:scatterChart>
      <c:valAx>
        <c:axId val="1799896016"/>
        <c:scaling>
          <c:orientation val="minMax"/>
          <c:max val="2"/>
          <c:min val="1"/>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Multiplier for SF</a:t>
            </a:r>
          </a:p>
          <a:p>
            <a:pPr>
              <a:defRPr/>
            </a:pPr>
            <a:r>
              <a:rPr lang="en-US" b="1"/>
              <a:t>1&lt;=SF&lt;3.5</a:t>
            </a:r>
          </a:p>
        </c:rich>
      </c:tx>
      <c:overlay val="0"/>
      <c:spPr>
        <a:noFill/>
        <a:ln w="12700">
          <a:solidFill>
            <a:schemeClr val="accent1"/>
          </a:solid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smoothMarker"/>
        <c:varyColors val="0"/>
        <c:ser>
          <c:idx val="0"/>
          <c:order val="0"/>
          <c:tx>
            <c:strRef>
              <c:f>'Cost  Multiplier'!$N$41</c:f>
              <c:strCache>
                <c:ptCount val="1"/>
                <c:pt idx="0">
                  <c:v>Cost Multiplier</c:v>
                </c:pt>
              </c:strCache>
            </c:strRef>
          </c:tx>
          <c:spPr>
            <a:ln w="19050" cap="rnd">
              <a:solidFill>
                <a:schemeClr val="accent1"/>
              </a:solidFill>
              <a:round/>
            </a:ln>
            <a:effectLst/>
          </c:spPr>
          <c:marker>
            <c:symbol val="none"/>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2.1228743410915431E-2"/>
                  <c:y val="-0.43140927171617788"/>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-0.0389x + 1.0311</a:t>
                    </a:r>
                    <a:br>
                      <a:rPr lang="en-US" sz="1600" b="1" baseline="0"/>
                    </a:br>
                    <a:r>
                      <a:rPr lang="en-US" sz="1600" b="1" baseline="0"/>
                      <a:t>R² = 0.9481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Multiplier'!$M$46:$M$48</c:f>
              <c:numCache>
                <c:formatCode>General</c:formatCode>
                <c:ptCount val="3"/>
                <c:pt idx="0">
                  <c:v>1</c:v>
                </c:pt>
                <c:pt idx="1">
                  <c:v>2</c:v>
                </c:pt>
                <c:pt idx="2">
                  <c:v>3.5</c:v>
                </c:pt>
              </c:numCache>
            </c:numRef>
          </c:xVal>
          <c:yVal>
            <c:numRef>
              <c:f>'Cost  Multiplier'!$N$46:$N$48</c:f>
              <c:numCache>
                <c:formatCode>General</c:formatCode>
                <c:ptCount val="3"/>
                <c:pt idx="0">
                  <c:v>1</c:v>
                </c:pt>
                <c:pt idx="1">
                  <c:v>0.94</c:v>
                </c:pt>
                <c:pt idx="2">
                  <c:v>0.9</c:v>
                </c:pt>
              </c:numCache>
            </c:numRef>
          </c:yVal>
          <c:smooth val="1"/>
          <c:extLst>
            <c:ext xmlns:c16="http://schemas.microsoft.com/office/drawing/2014/chart" uri="{C3380CC4-5D6E-409C-BE32-E72D297353CC}">
              <c16:uniqueId val="{00000004-7695-4417-8124-7DBB22C84D97}"/>
            </c:ext>
          </c:extLst>
        </c:ser>
        <c:dLbls>
          <c:showLegendKey val="0"/>
          <c:showVal val="0"/>
          <c:showCatName val="0"/>
          <c:showSerName val="0"/>
          <c:showPercent val="0"/>
          <c:showBubbleSize val="0"/>
        </c:dLbls>
        <c:axId val="306687375"/>
        <c:axId val="306687855"/>
      </c:scatterChart>
      <c:valAx>
        <c:axId val="306687375"/>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 </a:t>
                </a:r>
              </a:p>
            </c:rich>
          </c:tx>
          <c:layout>
            <c:manualLayout>
              <c:xMode val="edge"/>
              <c:yMode val="edge"/>
              <c:x val="0.42034633883922612"/>
              <c:y val="0.89800224098152048"/>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low"/>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855"/>
        <c:crosses val="autoZero"/>
        <c:crossBetween val="midCat"/>
      </c:valAx>
      <c:valAx>
        <c:axId val="306687855"/>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layout>
            <c:manualLayout>
              <c:xMode val="edge"/>
              <c:yMode val="edge"/>
              <c:x val="1.4091594253070609E-2"/>
              <c:y val="0.35395463360932877"/>
            </c:manualLayout>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6687375"/>
        <c:crosses val="autoZero"/>
        <c:crossBetween val="midCat"/>
      </c:valAx>
      <c:spPr>
        <a:noFill/>
        <a:ln w="12700">
          <a:solidFill>
            <a:schemeClr val="accent1"/>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Cost Mutiplier for SF</a:t>
            </a:r>
            <a:br>
              <a:rPr lang="en-US" b="1"/>
            </a:br>
            <a:r>
              <a:rPr lang="en-US" b="1"/>
              <a:t>0.5&lt;=SF&lt;1</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1807962167829878"/>
                  <c:y val="-0.38498356335912304"/>
                </c:manualLayout>
              </c:layout>
              <c:tx>
                <c:rich>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r>
                      <a:rPr lang="en-US" sz="1600" b="1" baseline="0"/>
                      <a:t>y = -0.2x + 1.2</a:t>
                    </a:r>
                    <a:br>
                      <a:rPr lang="en-US" sz="1600" b="1" baseline="0"/>
                    </a:br>
                    <a:r>
                      <a:rPr lang="en-US" sz="1600" b="1" baseline="0"/>
                      <a:t>R² = 1</a:t>
                    </a:r>
                    <a:endParaRPr lang="en-US" sz="1600" b="1"/>
                  </a:p>
                </c:rich>
              </c:tx>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trendline>
            <c:spPr>
              <a:ln w="19050" cap="rnd">
                <a:solidFill>
                  <a:schemeClr val="accent1"/>
                </a:solidFill>
                <a:prstDash val="sysDot"/>
              </a:ln>
              <a:effectLst/>
            </c:spPr>
            <c:trendlineType val="linear"/>
            <c:dispRSqr val="0"/>
            <c:dispEq val="0"/>
          </c:trendline>
          <c:xVal>
            <c:numRef>
              <c:f>'Cost  Multiplier'!$M$43:$M$45</c:f>
              <c:numCache>
                <c:formatCode>General</c:formatCode>
                <c:ptCount val="3"/>
                <c:pt idx="0">
                  <c:v>0.5</c:v>
                </c:pt>
                <c:pt idx="1">
                  <c:v>1</c:v>
                </c:pt>
                <c:pt idx="2">
                  <c:v>1</c:v>
                </c:pt>
              </c:numCache>
            </c:numRef>
          </c:xVal>
          <c:yVal>
            <c:numRef>
              <c:f>'Cost  Multiplier'!$N$43:$N$44</c:f>
              <c:numCache>
                <c:formatCode>General</c:formatCode>
                <c:ptCount val="2"/>
                <c:pt idx="0">
                  <c:v>1.1000000000000001</c:v>
                </c:pt>
                <c:pt idx="1">
                  <c:v>1</c:v>
                </c:pt>
              </c:numCache>
            </c:numRef>
          </c:yVal>
          <c:smooth val="0"/>
          <c:extLst>
            <c:ext xmlns:c16="http://schemas.microsoft.com/office/drawing/2014/chart" uri="{C3380CC4-5D6E-409C-BE32-E72D297353CC}">
              <c16:uniqueId val="{00000005-1240-4BBA-9498-48B77343B529}"/>
            </c:ext>
          </c:extLst>
        </c:ser>
        <c:dLbls>
          <c:dLblPos val="t"/>
          <c:showLegendKey val="0"/>
          <c:showVal val="1"/>
          <c:showCatName val="0"/>
          <c:showSerName val="0"/>
          <c:showPercent val="0"/>
          <c:showBubbleSize val="0"/>
        </c:dLbls>
        <c:axId val="573024752"/>
        <c:axId val="573025232"/>
      </c:scatterChart>
      <c:valAx>
        <c:axId val="573024752"/>
        <c:scaling>
          <c:orientation val="minMax"/>
          <c:max val="1"/>
          <c:min val="0.5"/>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Size Factor</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5232"/>
        <c:crosses val="autoZero"/>
        <c:crossBetween val="midCat"/>
        <c:majorUnit val="5.000000000000001E-2"/>
        <c:minorUnit val="5.000000000000001E-2"/>
      </c:valAx>
      <c:valAx>
        <c:axId val="573025232"/>
        <c:scaling>
          <c:orientation val="minMax"/>
          <c:max val="1.2"/>
          <c:min val="1"/>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b="1"/>
                  <a:t>Cost Multiplier</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73024752"/>
        <c:crossesAt val="0"/>
        <c:crossBetween val="midCat"/>
        <c:majorUnit val="5.000000000000001E-2"/>
        <c:min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spPr>
            <a:ln w="19050" cap="rnd">
              <a:solidFill>
                <a:schemeClr val="accent1"/>
              </a:solid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1"/>
            <c:dispEq val="1"/>
            <c:trendlineLbl>
              <c:layout>
                <c:manualLayout>
                  <c:x val="-6.7805774278215228E-2"/>
                  <c:y val="-0.51428053537506702"/>
                </c:manualLayout>
              </c:layout>
              <c:numFmt formatCode="General" sourceLinked="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trendlineLbl>
          </c:trendline>
          <c:xVal>
            <c:numRef>
              <c:f>'Cost  Multiplier'!$M$47:$M$48</c:f>
              <c:numCache>
                <c:formatCode>General</c:formatCode>
                <c:ptCount val="2"/>
                <c:pt idx="0">
                  <c:v>2</c:v>
                </c:pt>
                <c:pt idx="1">
                  <c:v>3.5</c:v>
                </c:pt>
              </c:numCache>
            </c:numRef>
          </c:xVal>
          <c:yVal>
            <c:numRef>
              <c:f>'Cost  Multiplier'!$N$47:$N$48</c:f>
              <c:numCache>
                <c:formatCode>General</c:formatCode>
                <c:ptCount val="2"/>
                <c:pt idx="0">
                  <c:v>0.94</c:v>
                </c:pt>
                <c:pt idx="1">
                  <c:v>0.9</c:v>
                </c:pt>
              </c:numCache>
            </c:numRef>
          </c:yVal>
          <c:smooth val="0"/>
          <c:extLst>
            <c:ext xmlns:c16="http://schemas.microsoft.com/office/drawing/2014/chart" uri="{C3380CC4-5D6E-409C-BE32-E72D297353CC}">
              <c16:uniqueId val="{00000001-E583-4F90-AAE6-A64E47748BAF}"/>
            </c:ext>
          </c:extLst>
        </c:ser>
        <c:dLbls>
          <c:showLegendKey val="0"/>
          <c:showVal val="0"/>
          <c:showCatName val="0"/>
          <c:showSerName val="0"/>
          <c:showPercent val="0"/>
          <c:showBubbleSize val="0"/>
        </c:dLbls>
        <c:axId val="1799896016"/>
        <c:axId val="1799896976"/>
      </c:scatterChart>
      <c:valAx>
        <c:axId val="1799896016"/>
        <c:scaling>
          <c:orientation val="minMax"/>
          <c:max val="3.5"/>
          <c:min val="2"/>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976"/>
        <c:crosses val="autoZero"/>
        <c:crossBetween val="midCat"/>
        <c:minorUnit val="0.5"/>
      </c:valAx>
      <c:valAx>
        <c:axId val="1799896976"/>
        <c:scaling>
          <c:orientation val="minMax"/>
          <c:max val="1"/>
          <c:min val="0.9"/>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799896016"/>
        <c:crosses val="autoZero"/>
        <c:crossBetween val="midCat"/>
        <c:majorUnit val="5.000000000000001E-2"/>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5400" cap="flat" cmpd="sng" algn="ctr">
      <a:solidFill>
        <a:schemeClr val="accent1"/>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3.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media/image3.png"/><Relationship Id="rId1" Type="http://schemas.openxmlformats.org/officeDocument/2006/relationships/chart" Target="../charts/chart1.xml"/><Relationship Id="rId5" Type="http://schemas.openxmlformats.org/officeDocument/2006/relationships/chart" Target="../charts/chart4.xml"/><Relationship Id="rId4"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hyperlink" Target="https://dgs.virginia.gov/engineering-and-buildings/budget-development/cost-database/" TargetMode="External"/></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35</xdr:col>
      <xdr:colOff>105965</xdr:colOff>
      <xdr:row>43</xdr:row>
      <xdr:rowOff>73680</xdr:rowOff>
    </xdr:from>
    <xdr:to>
      <xdr:col>36</xdr:col>
      <xdr:colOff>372400</xdr:colOff>
      <xdr:row>43</xdr:row>
      <xdr:rowOff>73680</xdr:rowOff>
    </xdr:to>
    <xdr:cxnSp macro="">
      <xdr:nvCxnSpPr>
        <xdr:cNvPr id="7" name="Straight Arrow Connector 6" descr="Specify cost submittal type" title="Drop Down Arrow">
          <a:extLst>
            <a:ext uri="{FF2B5EF4-FFF2-40B4-BE49-F238E27FC236}">
              <a16:creationId xmlns:a16="http://schemas.microsoft.com/office/drawing/2014/main" id="{00000000-0008-0000-0800-000007000000}"/>
            </a:ext>
          </a:extLst>
        </xdr:cNvPr>
        <xdr:cNvCxnSpPr/>
      </xdr:nvCxnSpPr>
      <xdr:spPr>
        <a:xfrm>
          <a:off x="6196012" y="8362811"/>
          <a:ext cx="414867" cy="1859"/>
        </a:xfrm>
        <a:prstGeom prst="straightConnector1">
          <a:avLst/>
        </a:prstGeom>
        <a:ln>
          <a:tailEnd type="arrow"/>
        </a:ln>
      </xdr:spPr>
      <xdr:style>
        <a:lnRef idx="2">
          <a:schemeClr val="dk1"/>
        </a:lnRef>
        <a:fillRef idx="0">
          <a:schemeClr val="dk1"/>
        </a:fillRef>
        <a:effectRef idx="1">
          <a:schemeClr val="dk1"/>
        </a:effectRef>
        <a:fontRef idx="minor">
          <a:schemeClr val="tx1"/>
        </a:fontRef>
      </xdr:style>
    </xdr:cxnSp>
    <xdr:clientData/>
  </xdr:twoCellAnchor>
  <xdr:twoCellAnchor>
    <xdr:from>
      <xdr:col>35</xdr:col>
      <xdr:colOff>113242</xdr:colOff>
      <xdr:row>41</xdr:row>
      <xdr:rowOff>73025</xdr:rowOff>
    </xdr:from>
    <xdr:to>
      <xdr:col>35</xdr:col>
      <xdr:colOff>113242</xdr:colOff>
      <xdr:row>43</xdr:row>
      <xdr:rowOff>73025</xdr:rowOff>
    </xdr:to>
    <xdr:cxnSp macro="">
      <xdr:nvCxnSpPr>
        <xdr:cNvPr id="9" name="Straight Connector 8" descr="Specify " title="Drop Down Arrow">
          <a:extLst>
            <a:ext uri="{FF2B5EF4-FFF2-40B4-BE49-F238E27FC236}">
              <a16:creationId xmlns:a16="http://schemas.microsoft.com/office/drawing/2014/main" id="{00000000-0008-0000-0800-000009000000}"/>
            </a:ext>
          </a:extLst>
        </xdr:cNvPr>
        <xdr:cNvCxnSpPr/>
      </xdr:nvCxnSpPr>
      <xdr:spPr>
        <a:xfrm flipV="1">
          <a:off x="6367992" y="7957608"/>
          <a:ext cx="0" cy="370417"/>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90382</xdr:colOff>
      <xdr:row>28</xdr:row>
      <xdr:rowOff>83608</xdr:rowOff>
    </xdr:from>
    <xdr:to>
      <xdr:col>7</xdr:col>
      <xdr:colOff>2072217</xdr:colOff>
      <xdr:row>33</xdr:row>
      <xdr:rowOff>180975</xdr:rowOff>
    </xdr:to>
    <xdr:sp macro="" textlink="">
      <xdr:nvSpPr>
        <xdr:cNvPr id="5" name="Flowchart: Alternate Process 4">
          <a:hlinkClick xmlns:r="http://schemas.openxmlformats.org/officeDocument/2006/relationships" r:id="rId1"/>
          <a:extLst>
            <a:ext uri="{FF2B5EF4-FFF2-40B4-BE49-F238E27FC236}">
              <a16:creationId xmlns:a16="http://schemas.microsoft.com/office/drawing/2014/main" id="{00000000-0008-0000-0B00-000005000000}"/>
            </a:ext>
          </a:extLst>
        </xdr:cNvPr>
        <xdr:cNvSpPr/>
      </xdr:nvSpPr>
      <xdr:spPr>
        <a:xfrm>
          <a:off x="12349057" y="6865408"/>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twoCellAnchor>
    <xdr:from>
      <xdr:col>4</xdr:col>
      <xdr:colOff>438150</xdr:colOff>
      <xdr:row>5</xdr:row>
      <xdr:rowOff>180975</xdr:rowOff>
    </xdr:from>
    <xdr:to>
      <xdr:col>5</xdr:col>
      <xdr:colOff>66675</xdr:colOff>
      <xdr:row>8</xdr:row>
      <xdr:rowOff>219075</xdr:rowOff>
    </xdr:to>
    <xdr:sp macro="" textlink="">
      <xdr:nvSpPr>
        <xdr:cNvPr id="7" name="Rounded Rectangular Callout 3">
          <a:extLst>
            <a:ext uri="{FF2B5EF4-FFF2-40B4-BE49-F238E27FC236}">
              <a16:creationId xmlns:a16="http://schemas.microsoft.com/office/drawing/2014/main" id="{00000000-0008-0000-0B00-000007000000}"/>
            </a:ext>
          </a:extLst>
        </xdr:cNvPr>
        <xdr:cNvSpPr/>
      </xdr:nvSpPr>
      <xdr:spPr>
        <a:xfrm>
          <a:off x="6524625" y="1323975"/>
          <a:ext cx="1800225" cy="723900"/>
        </a:xfrm>
        <a:prstGeom prst="wedgeRoundRectCallout">
          <a:avLst>
            <a:gd name="adj1" fmla="val -62094"/>
            <a:gd name="adj2" fmla="val -22889"/>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r>
            <a:rPr lang="en-US">
              <a:solidFill>
                <a:schemeClr val="accent2"/>
              </a:solidFill>
              <a:effectLst/>
            </a:rPr>
            <a:t>Make selection from dropdowns -</a:t>
          </a:r>
        </a:p>
        <a:p>
          <a:r>
            <a:rPr lang="en-US">
              <a:solidFill>
                <a:schemeClr val="accent2"/>
              </a:solidFill>
              <a:effectLst/>
            </a:rPr>
            <a:t>in order (2 before 3)</a:t>
          </a:r>
        </a:p>
      </xdr:txBody>
    </xdr:sp>
    <xdr:clientData/>
  </xdr:twoCellAnchor>
  <xdr:twoCellAnchor>
    <xdr:from>
      <xdr:col>9</xdr:col>
      <xdr:colOff>247650</xdr:colOff>
      <xdr:row>14</xdr:row>
      <xdr:rowOff>85725</xdr:rowOff>
    </xdr:from>
    <xdr:to>
      <xdr:col>9</xdr:col>
      <xdr:colOff>1525905</xdr:colOff>
      <xdr:row>15</xdr:row>
      <xdr:rowOff>152399</xdr:rowOff>
    </xdr:to>
    <xdr:sp macro="" textlink="">
      <xdr:nvSpPr>
        <xdr:cNvPr id="8" name="Rounded Rectangular Callout 3">
          <a:extLst>
            <a:ext uri="{FF2B5EF4-FFF2-40B4-BE49-F238E27FC236}">
              <a16:creationId xmlns:a16="http://schemas.microsoft.com/office/drawing/2014/main" id="{00000000-0008-0000-0B00-000008000000}"/>
            </a:ext>
          </a:extLst>
        </xdr:cNvPr>
        <xdr:cNvSpPr/>
      </xdr:nvSpPr>
      <xdr:spPr>
        <a:xfrm>
          <a:off x="15182850" y="3476625"/>
          <a:ext cx="1278255" cy="485774"/>
        </a:xfrm>
        <a:prstGeom prst="wedgeRoundRectCallout">
          <a:avLst>
            <a:gd name="adj1" fmla="val -71106"/>
            <a:gd name="adj2" fmla="val -32230"/>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ctr"/>
        <a:lstStyle/>
        <a:p>
          <a:pPr algn="l"/>
          <a:r>
            <a:rPr lang="en-US" sz="1100" b="1">
              <a:solidFill>
                <a:schemeClr val="accent2"/>
              </a:solidFill>
            </a:rPr>
            <a:t>Make</a:t>
          </a:r>
          <a:r>
            <a:rPr lang="en-US" sz="1100" b="1" baseline="0">
              <a:solidFill>
                <a:schemeClr val="accent2"/>
              </a:solidFill>
            </a:rPr>
            <a:t> selection </a:t>
          </a:r>
        </a:p>
        <a:p>
          <a:pPr algn="l"/>
          <a:r>
            <a:rPr lang="en-US" sz="1100" b="1" baseline="0">
              <a:solidFill>
                <a:schemeClr val="accent2"/>
              </a:solidFill>
            </a:rPr>
            <a:t>from drop down</a:t>
          </a:r>
          <a:endParaRPr lang="en-US" sz="1100" b="1">
            <a:solidFill>
              <a:schemeClr val="accent2"/>
            </a:solidFill>
          </a:endParaRPr>
        </a:p>
      </xdr:txBody>
    </xdr:sp>
    <xdr:clientData/>
  </xdr:twoCellAnchor>
  <xdr:twoCellAnchor>
    <xdr:from>
      <xdr:col>9</xdr:col>
      <xdr:colOff>167640</xdr:colOff>
      <xdr:row>24</xdr:row>
      <xdr:rowOff>179070</xdr:rowOff>
    </xdr:from>
    <xdr:to>
      <xdr:col>10</xdr:col>
      <xdr:colOff>12276</xdr:colOff>
      <xdr:row>27</xdr:row>
      <xdr:rowOff>209971</xdr:rowOff>
    </xdr:to>
    <xdr:sp macro="" textlink="">
      <xdr:nvSpPr>
        <xdr:cNvPr id="10" name="Rounded Rectangular Callout 3">
          <a:extLst>
            <a:ext uri="{FF2B5EF4-FFF2-40B4-BE49-F238E27FC236}">
              <a16:creationId xmlns:a16="http://schemas.microsoft.com/office/drawing/2014/main" id="{00000000-0008-0000-0B00-00000A000000}"/>
            </a:ext>
          </a:extLst>
        </xdr:cNvPr>
        <xdr:cNvSpPr/>
      </xdr:nvSpPr>
      <xdr:spPr>
        <a:xfrm>
          <a:off x="15102840" y="6046470"/>
          <a:ext cx="1397211" cy="716701"/>
        </a:xfrm>
        <a:prstGeom prst="wedgeRoundRectCallout">
          <a:avLst>
            <a:gd name="adj1" fmla="val -68380"/>
            <a:gd name="adj2" fmla="val -57481"/>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a:solidFill>
                <a:schemeClr val="accent2"/>
              </a:solidFill>
            </a:rPr>
            <a:t>Enter</a:t>
          </a:r>
          <a:r>
            <a:rPr lang="en-US" sz="1100" b="1" baseline="0">
              <a:solidFill>
                <a:schemeClr val="accent2"/>
              </a:solidFill>
            </a:rPr>
            <a:t> GSF </a:t>
          </a:r>
        </a:p>
        <a:p>
          <a:pPr algn="l"/>
          <a:r>
            <a:rPr lang="en-US" sz="1100" b="1" baseline="0">
              <a:solidFill>
                <a:schemeClr val="accent2"/>
              </a:solidFill>
            </a:rPr>
            <a:t>for this part of </a:t>
          </a:r>
        </a:p>
        <a:p>
          <a:pPr algn="l"/>
          <a:r>
            <a:rPr lang="en-US" sz="1100" b="1" baseline="0">
              <a:solidFill>
                <a:schemeClr val="accent2"/>
              </a:solidFill>
            </a:rPr>
            <a:t>the current project</a:t>
          </a:r>
          <a:endParaRPr lang="en-US" sz="1100" b="1">
            <a:solidFill>
              <a:schemeClr val="accent2"/>
            </a:solidFill>
          </a:endParaRPr>
        </a:p>
      </xdr:txBody>
    </xdr:sp>
    <xdr:clientData/>
  </xdr:twoCellAnchor>
  <xdr:twoCellAnchor>
    <xdr:from>
      <xdr:col>9</xdr:col>
      <xdr:colOff>163830</xdr:colOff>
      <xdr:row>20</xdr:row>
      <xdr:rowOff>129540</xdr:rowOff>
    </xdr:from>
    <xdr:to>
      <xdr:col>10</xdr:col>
      <xdr:colOff>12276</xdr:colOff>
      <xdr:row>23</xdr:row>
      <xdr:rowOff>154726</xdr:rowOff>
    </xdr:to>
    <xdr:sp macro="" textlink="">
      <xdr:nvSpPr>
        <xdr:cNvPr id="11" name="Rounded Rectangular Callout 3">
          <a:extLst>
            <a:ext uri="{FF2B5EF4-FFF2-40B4-BE49-F238E27FC236}">
              <a16:creationId xmlns:a16="http://schemas.microsoft.com/office/drawing/2014/main" id="{00000000-0008-0000-0B00-00000B000000}"/>
            </a:ext>
          </a:extLst>
        </xdr:cNvPr>
        <xdr:cNvSpPr/>
      </xdr:nvSpPr>
      <xdr:spPr>
        <a:xfrm>
          <a:off x="15099030" y="5082540"/>
          <a:ext cx="1401021" cy="710986"/>
        </a:xfrm>
        <a:prstGeom prst="wedgeRoundRectCallout">
          <a:avLst>
            <a:gd name="adj1" fmla="val -70419"/>
            <a:gd name="adj2" fmla="val 37637"/>
            <a:gd name="adj3" fmla="val 16667"/>
          </a:avLst>
        </a:prstGeom>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r>
            <a:rPr lang="en-US" sz="1100" b="1" baseline="0">
              <a:solidFill>
                <a:schemeClr val="accent2"/>
              </a:solidFill>
            </a:rPr>
            <a:t>Median GSF from VBCCD (database) is pre-populated.</a:t>
          </a:r>
          <a:endParaRPr lang="en-US" sz="1100" b="1">
            <a:solidFill>
              <a:schemeClr val="accent2"/>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33130</xdr:colOff>
      <xdr:row>23</xdr:row>
      <xdr:rowOff>33130</xdr:rowOff>
    </xdr:from>
    <xdr:to>
      <xdr:col>8</xdr:col>
      <xdr:colOff>0</xdr:colOff>
      <xdr:row>29</xdr:row>
      <xdr:rowOff>182217</xdr:rowOff>
    </xdr:to>
    <xdr:sp macro="" textlink="">
      <xdr:nvSpPr>
        <xdr:cNvPr id="2" name="Down Arrow 1">
          <a:extLst>
            <a:ext uri="{FF2B5EF4-FFF2-40B4-BE49-F238E27FC236}">
              <a16:creationId xmlns:a16="http://schemas.microsoft.com/office/drawing/2014/main" id="{00000000-0008-0000-0C00-000002000000}"/>
            </a:ext>
          </a:extLst>
        </xdr:cNvPr>
        <xdr:cNvSpPr/>
      </xdr:nvSpPr>
      <xdr:spPr>
        <a:xfrm>
          <a:off x="9758155" y="5481430"/>
          <a:ext cx="1548020" cy="1520687"/>
        </a:xfrm>
        <a:prstGeom prst="downArrow">
          <a:avLst/>
        </a:prstGeom>
        <a:solidFill>
          <a:schemeClr val="tx2">
            <a:lumMod val="20000"/>
            <a:lumOff val="80000"/>
          </a:schemeClr>
        </a:solid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lang="en-US" sz="1400" b="1">
            <a:solidFill>
              <a:sysClr val="windowText" lastClr="000000"/>
            </a:solidFill>
          </a:endParaRPr>
        </a:p>
        <a:p>
          <a:pPr algn="ctr"/>
          <a:r>
            <a:rPr lang="en-US" sz="1400" b="1">
              <a:solidFill>
                <a:sysClr val="windowText" lastClr="000000"/>
              </a:solidFill>
            </a:rPr>
            <a:t>Enter Cost Per SF</a:t>
          </a:r>
        </a:p>
      </xdr:txBody>
    </xdr:sp>
    <xdr:clientData/>
  </xdr:twoCellAnchor>
  <xdr:twoCellAnchor>
    <xdr:from>
      <xdr:col>7</xdr:col>
      <xdr:colOff>169333</xdr:colOff>
      <xdr:row>12</xdr:row>
      <xdr:rowOff>52917</xdr:rowOff>
    </xdr:from>
    <xdr:to>
      <xdr:col>7</xdr:col>
      <xdr:colOff>1502834</xdr:colOff>
      <xdr:row>20</xdr:row>
      <xdr:rowOff>158750</xdr:rowOff>
    </xdr:to>
    <xdr:sp macro="" textlink="">
      <xdr:nvSpPr>
        <xdr:cNvPr id="3" name="Flowchart: Alternate Process 2">
          <a:hlinkClick xmlns:r="http://schemas.openxmlformats.org/officeDocument/2006/relationships" r:id="rId1"/>
          <a:extLst>
            <a:ext uri="{FF2B5EF4-FFF2-40B4-BE49-F238E27FC236}">
              <a16:creationId xmlns:a16="http://schemas.microsoft.com/office/drawing/2014/main" id="{00000000-0008-0000-0C00-000003000000}"/>
            </a:ext>
          </a:extLst>
        </xdr:cNvPr>
        <xdr:cNvSpPr/>
      </xdr:nvSpPr>
      <xdr:spPr>
        <a:xfrm>
          <a:off x="9894358" y="2986617"/>
          <a:ext cx="1333501" cy="1934633"/>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Go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To</a:t>
          </a:r>
        </a:p>
        <a:p>
          <a:pPr marL="0" indent="0" algn="ctr"/>
          <a:endParaRPr lang="en-US" sz="1600" b="1">
            <a:solidFill>
              <a:sysClr val="windowText" lastClr="000000"/>
            </a:solidFill>
            <a:latin typeface="+mn-lt"/>
            <a:ea typeface="+mn-ea"/>
            <a:cs typeface="+mn-cs"/>
          </a:endParaRPr>
        </a:p>
        <a:p>
          <a:pPr marL="0" indent="0" algn="ctr"/>
          <a:r>
            <a:rPr lang="en-US" sz="1600" b="1">
              <a:solidFill>
                <a:sysClr val="windowText" lastClr="000000"/>
              </a:solidFill>
              <a:latin typeface="+mn-lt"/>
              <a:ea typeface="+mn-ea"/>
              <a:cs typeface="+mn-cs"/>
            </a:rPr>
            <a:t>Database</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38100</xdr:colOff>
      <xdr:row>33</xdr:row>
      <xdr:rowOff>76200</xdr:rowOff>
    </xdr:from>
    <xdr:to>
      <xdr:col>9</xdr:col>
      <xdr:colOff>590550</xdr:colOff>
      <xdr:row>55</xdr:row>
      <xdr:rowOff>133350</xdr:rowOff>
    </xdr:to>
    <xdr:pic>
      <xdr:nvPicPr>
        <xdr:cNvPr id="8456" name="Picture 6" descr="Headders with drop down arrows are columns that can be sorted by that column." title="Instructions Image">
          <a:extLst>
            <a:ext uri="{FF2B5EF4-FFF2-40B4-BE49-F238E27FC236}">
              <a16:creationId xmlns:a16="http://schemas.microsoft.com/office/drawing/2014/main" id="{00000000-0008-0000-0F00-0000082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6677025"/>
          <a:ext cx="4676775" cy="4457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10</xdr:col>
      <xdr:colOff>586951</xdr:colOff>
      <xdr:row>52</xdr:row>
      <xdr:rowOff>138006</xdr:rowOff>
    </xdr:from>
    <xdr:to>
      <xdr:col>15</xdr:col>
      <xdr:colOff>486832</xdr:colOff>
      <xdr:row>69</xdr:row>
      <xdr:rowOff>6350</xdr:rowOff>
    </xdr:to>
    <xdr:graphicFrame macro="">
      <xdr:nvGraphicFramePr>
        <xdr:cNvPr id="2" name="Chart 1">
          <a:extLst>
            <a:ext uri="{FF2B5EF4-FFF2-40B4-BE49-F238E27FC236}">
              <a16:creationId xmlns:a16="http://schemas.microsoft.com/office/drawing/2014/main" id="{00000000-0008-0000-1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editAs="oneCell">
        <xdr:from>
          <xdr:col>0</xdr:col>
          <xdr:colOff>563880</xdr:colOff>
          <xdr:row>3</xdr:row>
          <xdr:rowOff>137160</xdr:rowOff>
        </xdr:from>
        <xdr:to>
          <xdr:col>9</xdr:col>
          <xdr:colOff>556260</xdr:colOff>
          <xdr:row>36</xdr:row>
          <xdr:rowOff>213360</xdr:rowOff>
        </xdr:to>
        <xdr:sp macro="" textlink="">
          <xdr:nvSpPr>
            <xdr:cNvPr id="35841" name="Object 1" hidden="1">
              <a:extLst>
                <a:ext uri="{63B3BB69-23CF-44E3-9099-C40C66FF867C}">
                  <a14:compatExt spid="_x0000_s35841"/>
                </a:ext>
                <a:ext uri="{FF2B5EF4-FFF2-40B4-BE49-F238E27FC236}">
                  <a16:creationId xmlns:a16="http://schemas.microsoft.com/office/drawing/2014/main" id="{00000000-0008-0000-1000-0000018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oneCellAnchor>
    <xdr:from>
      <xdr:col>10</xdr:col>
      <xdr:colOff>396264</xdr:colOff>
      <xdr:row>1</xdr:row>
      <xdr:rowOff>57148</xdr:rowOff>
    </xdr:from>
    <xdr:ext cx="7888997" cy="4745357"/>
    <xdr:pic>
      <xdr:nvPicPr>
        <xdr:cNvPr id="3" name="image1.png">
          <a:extLst>
            <a:ext uri="{FF2B5EF4-FFF2-40B4-BE49-F238E27FC236}">
              <a16:creationId xmlns:a16="http://schemas.microsoft.com/office/drawing/2014/main" id="{00000000-0008-0000-1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492264" y="219073"/>
          <a:ext cx="7888997" cy="4745357"/>
        </a:xfrm>
        <a:prstGeom prst="rect">
          <a:avLst/>
        </a:prstGeom>
      </xdr:spPr>
    </xdr:pic>
    <xdr:clientData/>
  </xdr:oneCellAnchor>
  <xdr:twoCellAnchor>
    <xdr:from>
      <xdr:col>21</xdr:col>
      <xdr:colOff>986818</xdr:colOff>
      <xdr:row>33</xdr:row>
      <xdr:rowOff>59585</xdr:rowOff>
    </xdr:from>
    <xdr:to>
      <xdr:col>29</xdr:col>
      <xdr:colOff>97486</xdr:colOff>
      <xdr:row>52</xdr:row>
      <xdr:rowOff>393</xdr:rowOff>
    </xdr:to>
    <xdr:graphicFrame macro="">
      <xdr:nvGraphicFramePr>
        <xdr:cNvPr id="4" name="Chart 3">
          <a:extLst>
            <a:ext uri="{FF2B5EF4-FFF2-40B4-BE49-F238E27FC236}">
              <a16:creationId xmlns:a16="http://schemas.microsoft.com/office/drawing/2014/main" id="{00000000-0008-0000-1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596810</xdr:colOff>
      <xdr:row>39</xdr:row>
      <xdr:rowOff>58510</xdr:rowOff>
    </xdr:from>
    <xdr:to>
      <xdr:col>9</xdr:col>
      <xdr:colOff>258535</xdr:colOff>
      <xdr:row>60</xdr:row>
      <xdr:rowOff>173083</xdr:rowOff>
    </xdr:to>
    <xdr:graphicFrame macro="">
      <xdr:nvGraphicFramePr>
        <xdr:cNvPr id="5" name="Chart 4">
          <a:extLst>
            <a:ext uri="{FF2B5EF4-FFF2-40B4-BE49-F238E27FC236}">
              <a16:creationId xmlns:a16="http://schemas.microsoft.com/office/drawing/2014/main" id="{00000000-0008-0000-10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16</xdr:col>
      <xdr:colOff>68158</xdr:colOff>
      <xdr:row>52</xdr:row>
      <xdr:rowOff>99059</xdr:rowOff>
    </xdr:from>
    <xdr:to>
      <xdr:col>21</xdr:col>
      <xdr:colOff>125943</xdr:colOff>
      <xdr:row>68</xdr:row>
      <xdr:rowOff>146261</xdr:rowOff>
    </xdr:to>
    <xdr:graphicFrame macro="">
      <xdr:nvGraphicFramePr>
        <xdr:cNvPr id="6" name="Chart 5">
          <a:extLst>
            <a:ext uri="{FF2B5EF4-FFF2-40B4-BE49-F238E27FC236}">
              <a16:creationId xmlns:a16="http://schemas.microsoft.com/office/drawing/2014/main" id="{00000000-0008-0000-1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17</xdr:row>
      <xdr:rowOff>0</xdr:rowOff>
    </xdr:from>
    <xdr:to>
      <xdr:col>4</xdr:col>
      <xdr:colOff>495935</xdr:colOff>
      <xdr:row>24</xdr:row>
      <xdr:rowOff>106892</xdr:rowOff>
    </xdr:to>
    <xdr:sp macro="" textlink="">
      <xdr:nvSpPr>
        <xdr:cNvPr id="2" name="Flowchart: Alternate Process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390525" y="5524500"/>
          <a:ext cx="1981835" cy="1240367"/>
        </a:xfrm>
        <a:prstGeom prst="flowChartAlternateProcess">
          <a:avLst/>
        </a:prstGeom>
        <a:solidFill>
          <a:schemeClr val="tx2">
            <a:lumMod val="20000"/>
            <a:lumOff val="80000"/>
          </a:schemeClr>
        </a:solidFill>
        <a:ln w="12700">
          <a:solidFill>
            <a:schemeClr val="tx1"/>
          </a:solidFill>
        </a:ln>
        <a:scene3d>
          <a:camera prst="orthographicFront"/>
          <a:lightRig rig="threePt" dir="t"/>
        </a:scene3d>
        <a:sp3d>
          <a:bevelT w="165100" prst="coolSlant"/>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marL="0" indent="0" algn="ctr"/>
          <a:r>
            <a:rPr lang="en-US" sz="1600" b="1">
              <a:solidFill>
                <a:sysClr val="windowText" lastClr="000000"/>
              </a:solidFill>
              <a:latin typeface="+mn-lt"/>
              <a:ea typeface="+mn-ea"/>
              <a:cs typeface="+mn-cs"/>
            </a:rPr>
            <a:t>Click</a:t>
          </a:r>
          <a:r>
            <a:rPr lang="en-US" sz="1600" b="1" baseline="0">
              <a:solidFill>
                <a:sysClr val="windowText" lastClr="000000"/>
              </a:solidFill>
              <a:latin typeface="+mn-lt"/>
              <a:ea typeface="+mn-ea"/>
              <a:cs typeface="+mn-cs"/>
            </a:rPr>
            <a:t> for Database Summary with Building Categories and Types</a:t>
          </a:r>
          <a:endParaRPr lang="en-US" sz="1600" b="1">
            <a:solidFill>
              <a:sysClr val="windowText" lastClr="000000"/>
            </a:solidFill>
            <a:latin typeface="+mn-lt"/>
            <a:ea typeface="+mn-ea"/>
            <a:cs typeface="+mn-cs"/>
          </a:endParaRPr>
        </a:p>
      </xdr:txBody>
    </xdr:sp>
    <xdr:clientData/>
  </xdr:twoCellAnchor>
</xdr:wsDr>
</file>

<file path=xl/pivotCache/_rels/pivotCacheDefinition1.xml.rels><?xml version="1.0" encoding="UTF-8" standalone="yes"?>
<Relationships xmlns="http://schemas.openxmlformats.org/package/2006/relationships"><Relationship Id="rId2" Type="http://schemas.openxmlformats.org/officeDocument/2006/relationships/externalLinkPath" Target="https://covgov.sharepoint.com/sites/dgs-cpu/cradm/Templates/dgs-30-199_04-11-24_cr-1_project_planner%20R_3%20(2024-05-21).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oop Kaul" refreshedDate="45433.53986099537" createdVersion="8" refreshedVersion="8" minRefreshableVersion="3" recordCount="59" xr:uid="{F6E668D9-A705-47D6-93AA-7BCFF84E16E4}">
  <cacheSource type="worksheet">
    <worksheetSource name="tbl_VBCCDtable" r:id="rId2"/>
  </cacheSource>
  <cacheFields count="13">
    <cacheField name="Sheet Position in VBBCCD" numFmtId="0">
      <sharedItems containsSemiMixedTypes="0" containsString="0" containsNumber="1" containsInteger="1" minValue="9" maxValue="102"/>
    </cacheField>
    <cacheField name="Building Category" numFmtId="0">
      <sharedItems count="21">
        <s v="CLASSROOM BUILDINGS"/>
        <s v="COURTS"/>
        <s v="DORMITORY"/>
        <s v="DRY LABS Physics Buildings, Engineering Buildings"/>
        <s v="FOOD "/>
        <s v="GYM-PHYS-ED BUILDINGS"/>
        <s v="LIBRARIES"/>
        <s v="MEDICAL"/>
        <s v="MULTIPURPOSE BUILDINGS"/>
        <s v="MUSEUMS"/>
        <s v="OFFICE BUILDINGS"/>
        <s v="Other"/>
        <s v="PARKING"/>
        <s v="PARKING STRUCTURE"/>
        <s v="RESEARCH LABS"/>
        <s v="ROOFING"/>
        <s v="STUDENT CENTERS"/>
        <s v="THEATERS"/>
        <s v="UNIVERSITY WELCOME CENTERS"/>
        <s v="WET LABS Chemistry Buildings, Biology Buildings"/>
        <s v="N/A VBCCD BldgTypes Table" u="1"/>
      </sharedItems>
    </cacheField>
    <cacheField name="VBCCD Tabs Name" numFmtId="0">
      <sharedItems/>
    </cacheField>
    <cacheField name="SUMMARY Sheet Name" numFmtId="0">
      <sharedItems/>
    </cacheField>
    <cacheField name="# of Comps" numFmtId="0">
      <sharedItems containsSemiMixedTypes="0" containsString="0" containsNumber="1" containsInteger="1" minValue="1" maxValue="32"/>
    </cacheField>
    <cacheField name="Update Done" numFmtId="0">
      <sharedItems/>
    </cacheField>
    <cacheField name="To be added to Summary" numFmtId="44">
      <sharedItems/>
    </cacheField>
    <cacheField name="Cost Modifier " numFmtId="164">
      <sharedItems/>
    </cacheField>
    <cacheField name="Quantity Unit" numFmtId="44">
      <sharedItems/>
    </cacheField>
    <cacheField name="Quantity Range" numFmtId="164">
      <sharedItems/>
    </cacheField>
    <cacheField name="Median Quantity" numFmtId="164">
      <sharedItems containsSemiMixedTypes="0" containsString="0" containsNumber="1" minValue="199" maxValue="327253.5"/>
    </cacheField>
    <cacheField name="Median Cost/Sq.ft." numFmtId="44">
      <sharedItems containsSemiMixedTypes="0" containsString="0" containsNumber="1" minValue="10.776954482030252" maxValue="3342.1665026161736"/>
    </cacheField>
    <cacheField name="Match"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9">
  <r>
    <n v="20"/>
    <x v="0"/>
    <s v="New CR "/>
    <s v="New Classroom Buildings"/>
    <n v="20"/>
    <s v="Yes"/>
    <s v="Yes"/>
    <s v="Yes"/>
    <s v="Sq. Ft."/>
    <s v="21,686-280,617"/>
    <n v="85410"/>
    <n v="392.80051567241088"/>
    <m/>
  </r>
  <r>
    <n v="21"/>
    <x v="0"/>
    <s v="Ren CR - L"/>
    <s v="Renovate Classroom Buildings - L"/>
    <n v="8"/>
    <s v="Yes"/>
    <s v="Yes"/>
    <s v="Yes"/>
    <s v="Sq. Ft."/>
    <s v="1,670-54,666"/>
    <n v="7140"/>
    <n v="34.92645332112437"/>
    <m/>
  </r>
  <r>
    <n v="22"/>
    <x v="0"/>
    <s v="Ren CR - M"/>
    <s v="Renovate Classroom Buildings - M"/>
    <n v="7"/>
    <s v="Yes"/>
    <s v="Yes"/>
    <s v="Yes"/>
    <s v="Sq. Ft."/>
    <s v="7,804-64,750"/>
    <n v="26620"/>
    <n v="255.39780102882671"/>
    <m/>
  </r>
  <r>
    <n v="23"/>
    <x v="0"/>
    <s v="Ren CR - H"/>
    <s v="Renovate Classroom Buildings - H"/>
    <n v="15"/>
    <s v="Yes"/>
    <s v="Yes"/>
    <s v="Yes"/>
    <s v="Sq. Ft."/>
    <s v="13,786-210,903"/>
    <n v="43436"/>
    <n v="426.2927694296115"/>
    <m/>
  </r>
  <r>
    <n v="24"/>
    <x v="0"/>
    <s v="Ren CR - Historic"/>
    <s v="Renovate Classroom Buildings - Historic"/>
    <n v="10"/>
    <s v="Yes"/>
    <s v="Yes"/>
    <s v="Yes"/>
    <s v="Sq. Ft."/>
    <s v="13,717-159,129"/>
    <n v="29832"/>
    <n v="347.1350823985502"/>
    <m/>
  </r>
  <r>
    <n v="25"/>
    <x v="1"/>
    <s v="Ren Court"/>
    <s v="Ren Court"/>
    <n v="4"/>
    <s v="Yes"/>
    <s v="Yes"/>
    <s v="Yes"/>
    <s v="Sq. Ft."/>
    <s v="29,900-44,826"/>
    <n v="32700"/>
    <n v="226.56384740851547"/>
    <m/>
  </r>
  <r>
    <n v="26"/>
    <x v="2"/>
    <s v="New Dorm"/>
    <s v="New Dormitory"/>
    <n v="12"/>
    <s v="Yes"/>
    <s v="Yes"/>
    <s v="Yes"/>
    <s v="Sq. Ft."/>
    <s v="59,307-216,770"/>
    <n v="141750"/>
    <n v="328.26451540721769"/>
    <m/>
  </r>
  <r>
    <n v="26"/>
    <x v="2"/>
    <s v="Ren Dorm"/>
    <s v="Renovate Dormitory"/>
    <n v="4"/>
    <s v="Yes"/>
    <s v="Yes"/>
    <s v="Yes"/>
    <s v="Sq. Ft."/>
    <s v="46,500 - 106,500"/>
    <n v="57159.5"/>
    <n v="281.42413238612716"/>
    <m/>
  </r>
  <r>
    <n v="28"/>
    <x v="2"/>
    <s v="Ren Dorm - Historic"/>
    <s v="Renovate Dormitory - Historic"/>
    <n v="4"/>
    <s v="Yes"/>
    <s v="Yes"/>
    <s v="Yes"/>
    <s v="Sq. Ft."/>
    <s v="36,244-50,986"/>
    <n v="42540"/>
    <n v="386.38316676936819"/>
    <m/>
  </r>
  <r>
    <n v="34"/>
    <x v="3"/>
    <s v="New Dry Labs - L"/>
    <s v="New Dry Lab - L"/>
    <n v="4"/>
    <s v="Yes"/>
    <s v="Yes"/>
    <s v="Yes"/>
    <s v="Sq. Ft."/>
    <s v="50,501-161,100"/>
    <n v="64078"/>
    <n v="484.16989679944197"/>
    <m/>
  </r>
  <r>
    <n v="35"/>
    <x v="3"/>
    <s v="New Dry Labs - M"/>
    <s v="New Dry Lab - M"/>
    <n v="10"/>
    <s v="Yes"/>
    <s v="Yes"/>
    <s v="Yes"/>
    <s v="Sq. Ft."/>
    <s v="26,000-161,100"/>
    <n v="64834.5"/>
    <n v="490.95026177670957"/>
    <m/>
  </r>
  <r>
    <n v="36"/>
    <x v="3"/>
    <s v="New Dry Labs - H"/>
    <s v="New Dry Lab - H"/>
    <n v="4"/>
    <s v="Yes"/>
    <s v="Yes"/>
    <s v="Yes"/>
    <s v="Sq. Ft."/>
    <s v="50,501-200,000"/>
    <n v="156326.5"/>
    <n v="470.50113070619602"/>
    <m/>
  </r>
  <r>
    <n v="37"/>
    <x v="3"/>
    <s v="New Dry Lab - Automotive"/>
    <s v="New Dry Lab - Automotive"/>
    <n v="1"/>
    <s v="Yes"/>
    <s v="Yes"/>
    <s v="Yes"/>
    <s v="Sq. Ft."/>
    <s v="30,670-30,670"/>
    <n v="30670"/>
    <n v="386.04349323745907"/>
    <m/>
  </r>
  <r>
    <n v="38"/>
    <x v="3"/>
    <s v="Ren Dry Lab - L"/>
    <s v="Ren. Dry Lab - L"/>
    <n v="3"/>
    <s v="Yes"/>
    <s v="Yes"/>
    <s v="Yes"/>
    <s v="Sq. Ft."/>
    <s v="13,190-46,534"/>
    <n v="17450"/>
    <n v="135.79846731622061"/>
    <m/>
  </r>
  <r>
    <n v="39"/>
    <x v="3"/>
    <s v="Ren Dry Lab - M"/>
    <s v="Ren. Dry Lab - M"/>
    <n v="4"/>
    <s v="Yes"/>
    <s v="Yes"/>
    <s v="Yes"/>
    <s v="Sq. Ft."/>
    <s v="4,600-68,000"/>
    <n v="9281.5"/>
    <n v="359.27330791700552"/>
    <m/>
  </r>
  <r>
    <n v="40"/>
    <x v="3"/>
    <s v="Ren Dry Lab - H"/>
    <s v="Ren. Dry Lab - H"/>
    <n v="5"/>
    <s v="Yes"/>
    <s v="Yes"/>
    <s v="Yes"/>
    <s v="Sq. Ft."/>
    <s v="2,950-41,452"/>
    <n v="5373"/>
    <n v="426.54321550617919"/>
    <m/>
  </r>
  <r>
    <n v="29"/>
    <x v="4"/>
    <s v="New Dining Hall"/>
    <s v="New Dining Hall"/>
    <n v="5"/>
    <s v="Yes"/>
    <s v="Yes"/>
    <s v="Yes"/>
    <s v="Sq. Ft."/>
    <s v="7,550-115,985"/>
    <n v="38295"/>
    <n v="891.20466791648073"/>
    <m/>
  </r>
  <r>
    <n v="30"/>
    <x v="4"/>
    <s v="Ren Dining Hall"/>
    <s v="Renovate Dining Hall"/>
    <n v="11"/>
    <s v="Yes"/>
    <s v="Yes"/>
    <s v="Yes"/>
    <s v="Sq. Ft."/>
    <s v="1,002-42,313"/>
    <n v="12200"/>
    <n v="202.9440410338932"/>
    <m/>
  </r>
  <r>
    <n v="32"/>
    <x v="5"/>
    <s v="New Gym"/>
    <s v="New Gymnasium"/>
    <n v="7"/>
    <s v="Yes"/>
    <s v="Yes"/>
    <s v="Yes"/>
    <s v="Sq. Ft."/>
    <s v="16,912-110,000"/>
    <n v="52944"/>
    <n v="543.495886895171"/>
    <m/>
  </r>
  <r>
    <n v="33"/>
    <x v="5"/>
    <s v="Ren Gym"/>
    <s v="Renovate Gymnasium"/>
    <n v="3"/>
    <s v="Yes"/>
    <s v="Yes"/>
    <s v="Yes"/>
    <s v="Sq. Ft."/>
    <s v="16,353-94,486"/>
    <n v="30027"/>
    <n v="569.14931600381612"/>
    <m/>
  </r>
  <r>
    <n v="47"/>
    <x v="6"/>
    <s v="New Libraries"/>
    <s v="New Library"/>
    <n v="8"/>
    <s v="Yes"/>
    <s v="Yes"/>
    <s v="Yes"/>
    <s v="Sq. Ft."/>
    <s v="36,710-200,000"/>
    <n v="126026.5"/>
    <n v="423.73287718984579"/>
    <m/>
  </r>
  <r>
    <n v="48"/>
    <x v="6"/>
    <s v="Ren Libraries"/>
    <s v="Ren Library"/>
    <n v="3"/>
    <s v="Yes"/>
    <s v="Yes"/>
    <s v="Yes"/>
    <s v="Sq. Ft."/>
    <s v="1,202-15,531"/>
    <n v="11660"/>
    <n v="171.30974674852132"/>
    <m/>
  </r>
  <r>
    <n v="50"/>
    <x v="7"/>
    <s v="New Mental Health Facility"/>
    <s v="New Mental Health Facility"/>
    <n v="4"/>
    <s v="Yes"/>
    <s v="Yes"/>
    <s v="Yes"/>
    <s v="Sq. Ft."/>
    <s v="117,000-430,000"/>
    <n v="327253.5"/>
    <n v="652.28188699794873"/>
    <m/>
  </r>
  <r>
    <n v="53"/>
    <x v="7"/>
    <s v="Ren Medical"/>
    <s v="Ren Medical"/>
    <n v="8"/>
    <s v="Yes"/>
    <s v="Yes"/>
    <s v="Yes"/>
    <s v="Sq. Ft."/>
    <s v="7,594-94,039"/>
    <n v="14023.5"/>
    <n v="372.64182389053508"/>
    <m/>
  </r>
  <r>
    <n v="54"/>
    <x v="8"/>
    <s v="Multipurpose Center"/>
    <s v="New Multipurpose Center"/>
    <n v="7"/>
    <s v="Yes"/>
    <s v="Yes"/>
    <s v="Yes"/>
    <s v="Sq. Ft."/>
    <s v="11,766-167,874"/>
    <n v="52944"/>
    <n v="543.495886895171"/>
    <m/>
  </r>
  <r>
    <n v="55"/>
    <x v="8"/>
    <s v="Recreation Center"/>
    <s v="Recreation Center"/>
    <n v="14"/>
    <s v="Yes"/>
    <s v="Yes"/>
    <s v="Yes"/>
    <s v="Sq. Ft."/>
    <s v="1,639-142,843"/>
    <n v="35842.5"/>
    <n v="491.9570683393024"/>
    <m/>
  </r>
  <r>
    <n v="56"/>
    <x v="9"/>
    <s v="New Museums"/>
    <s v="New Museum"/>
    <n v="6"/>
    <s v="Yes"/>
    <s v="Yes"/>
    <s v="Yes"/>
    <s v="Sq. Ft."/>
    <s v="4,405-449,000"/>
    <n v="64084"/>
    <n v="422.52426409000805"/>
    <m/>
  </r>
  <r>
    <n v="57"/>
    <x v="9"/>
    <s v="Ren Museums"/>
    <s v="Ren. Museum"/>
    <n v="3"/>
    <s v="Yes"/>
    <s v="Yes"/>
    <s v="Yes"/>
    <s v="Sq. Ft."/>
    <s v="5,000-16,000"/>
    <n v="6100"/>
    <n v="232.20187204225172"/>
    <m/>
  </r>
  <r>
    <n v="58"/>
    <x v="9"/>
    <s v="Museums - Replica"/>
    <s v="Museum - Replicas"/>
    <n v="3"/>
    <s v="Yes"/>
    <s v="Yes"/>
    <s v="Yes"/>
    <s v="Sq. Ft."/>
    <s v="3,538-30,000"/>
    <n v="7330"/>
    <n v="101.57708188411918"/>
    <m/>
  </r>
  <r>
    <n v="9"/>
    <x v="10"/>
    <s v="Office Tenant Upfit - M"/>
    <s v="Office Tenant Upfit - M"/>
    <n v="5"/>
    <s v="Yes"/>
    <s v="Yes"/>
    <s v="Yes"/>
    <s v="Sq. Ft."/>
    <s v="11,000-20,244"/>
    <n v="13500"/>
    <n v="114.76318621973928"/>
    <m/>
  </r>
  <r>
    <n v="59"/>
    <x v="10"/>
    <s v="New Office Building"/>
    <s v="New Office Building"/>
    <n v="11"/>
    <s v="Yes"/>
    <s v="Yes"/>
    <s v="Yes"/>
    <s v="Sq. Ft."/>
    <s v="3,200-105,000"/>
    <n v="13538"/>
    <n v="415.47421606639966"/>
    <m/>
  </r>
  <r>
    <n v="60"/>
    <x v="10"/>
    <s v="New Small Off Add"/>
    <s v="New Small Office Addition"/>
    <n v="6"/>
    <s v="Yes"/>
    <s v="Yes"/>
    <s v="Yes"/>
    <s v="Sq. Ft."/>
    <s v="1,933-15,684"/>
    <n v="4684"/>
    <n v="256.03480047621156"/>
    <m/>
  </r>
  <r>
    <n v="61"/>
    <x v="10"/>
    <s v="New-Ren Office 50-50"/>
    <s v="New/Ren Office 50-50"/>
    <n v="6"/>
    <s v="Yes"/>
    <s v="Yes"/>
    <s v="Yes"/>
    <s v="Sq. Ft."/>
    <s v="1,643-50,000"/>
    <n v="7903.5"/>
    <n v="313.98189213995158"/>
    <m/>
  </r>
  <r>
    <n v="62"/>
    <x v="10"/>
    <s v="Ren Office - L"/>
    <s v="Ren. Office - L"/>
    <n v="6"/>
    <s v="Yes"/>
    <s v="Yes"/>
    <s v="Yes"/>
    <s v="Sq. Ft."/>
    <s v="7,500-163,935"/>
    <n v="118000"/>
    <n v="29.563135573334172"/>
    <m/>
  </r>
  <r>
    <n v="63"/>
    <x v="10"/>
    <s v="Ren Office - M"/>
    <s v="Ren. Office - M"/>
    <n v="6"/>
    <s v="Yes"/>
    <s v="Yes"/>
    <s v="Yes"/>
    <s v="Sq. Ft."/>
    <s v="1,933-163,935"/>
    <n v="31370"/>
    <n v="205.84316029336188"/>
    <m/>
  </r>
  <r>
    <n v="64"/>
    <x v="10"/>
    <s v="Ren Office - H"/>
    <s v="Ren. Office - H"/>
    <n v="7"/>
    <s v="Yes"/>
    <s v="Yes"/>
    <s v="Yes"/>
    <s v="Sq. Ft."/>
    <s v="9,730-163,935"/>
    <n v="33935"/>
    <n v="278.34487030628264"/>
    <m/>
  </r>
  <r>
    <n v="82"/>
    <x v="11"/>
    <s v="Shooting Range"/>
    <s v="Shooting Range"/>
    <n v="2"/>
    <s v="Yes"/>
    <s v="Yes"/>
    <s v="Yes"/>
    <s v="Sq. Ft."/>
    <s v="10,000-20,976"/>
    <n v="15488"/>
    <n v="255.15644177227119"/>
    <m/>
  </r>
  <r>
    <n v="83"/>
    <x v="11"/>
    <s v="Oyster Hatcheries"/>
    <s v="Oyster Hatcheries"/>
    <n v="2"/>
    <s v="Yes"/>
    <s v="Yes"/>
    <s v="Yes"/>
    <s v="Sq. Ft."/>
    <s v="11,704-62,800"/>
    <n v="37252"/>
    <n v="770.81888709752229"/>
    <m/>
  </r>
  <r>
    <n v="84"/>
    <x v="11"/>
    <s v="New Police Station"/>
    <s v="New Police Station"/>
    <n v="6"/>
    <s v="Yes"/>
    <s v="Yes"/>
    <s v="Yes"/>
    <s v="Sq. Ft."/>
    <s v="1,933-97,866"/>
    <n v="15700"/>
    <n v="391.54911912685566"/>
    <m/>
  </r>
  <r>
    <n v="101"/>
    <x v="11"/>
    <s v="New Vocational Labs"/>
    <s v="New Vocational Labs"/>
    <n v="3"/>
    <s v="Yes"/>
    <s v="Yes"/>
    <s v="Yes"/>
    <s v="Sq. Ft."/>
    <s v="26,000-60,000"/>
    <n v="30145"/>
    <n v="601.77104304266732"/>
    <m/>
  </r>
  <r>
    <n v="102"/>
    <x v="11"/>
    <s v="Maintenance Buildings"/>
    <s v="Maintenance Buildings"/>
    <n v="10"/>
    <s v="Yes"/>
    <s v="Yes"/>
    <s v="Yes"/>
    <s v="Sq. Ft."/>
    <s v="4,200-14,991"/>
    <n v="5731"/>
    <n v="290.50417000672405"/>
    <m/>
  </r>
  <r>
    <n v="65"/>
    <x v="12"/>
    <s v="Parking"/>
    <s v="New Parking (surface lots)"/>
    <n v="13"/>
    <s v="Yes"/>
    <s v="Yes"/>
    <s v="No"/>
    <s v="Spaces"/>
    <s v="94-520"/>
    <n v="199"/>
    <n v="3342.1665026161736"/>
    <m/>
  </r>
  <r>
    <n v="67"/>
    <x v="13"/>
    <s v="Parking Structure"/>
    <s v="New Parking Structure"/>
    <n v="12"/>
    <s v="Yes"/>
    <s v="Yes"/>
    <s v="Yes"/>
    <s v="Sq. Ft."/>
    <s v="102,455-840,000"/>
    <n v="248278.5"/>
    <n v="79.701625455325768"/>
    <m/>
  </r>
  <r>
    <n v="44"/>
    <x v="14"/>
    <s v="Research Labs"/>
    <s v="Research Labs"/>
    <n v="8"/>
    <s v="Yes"/>
    <s v="Yes"/>
    <s v="Yes"/>
    <s v="Sq. Ft."/>
    <s v="15,014-100,000"/>
    <n v="41935.5"/>
    <n v="919.55389005607572"/>
    <m/>
  </r>
  <r>
    <n v="45"/>
    <x v="14"/>
    <s v="Research Lab Additions"/>
    <s v="Research Lab Additions"/>
    <n v="2"/>
    <s v="Yes"/>
    <s v="Yes"/>
    <s v="Yes"/>
    <s v="Sq. Ft."/>
    <s v="4,190-15,014"/>
    <n v="9602"/>
    <n v="981.32824454734543"/>
    <m/>
  </r>
  <r>
    <n v="46"/>
    <x v="14"/>
    <s v="Research Lab Renovations - H"/>
    <s v="Research Lab Renovations - H"/>
    <n v="7"/>
    <s v="Yes"/>
    <s v="Yes"/>
    <s v="Yes"/>
    <s v="Sq. Ft."/>
    <s v="2,782-30,514"/>
    <n v="10500"/>
    <n v="1110.9803631027255"/>
    <m/>
  </r>
  <r>
    <n v="68"/>
    <x v="15"/>
    <s v="Roofing"/>
    <s v="Roof Replacement"/>
    <n v="32"/>
    <s v="Yes"/>
    <s v="Yes"/>
    <s v="Yes"/>
    <s v="Sq. Ft."/>
    <s v="2,843-422,170"/>
    <n v="35837"/>
    <n v="10.776954482030252"/>
    <m/>
  </r>
  <r>
    <n v="69"/>
    <x v="16"/>
    <s v="Student Centers"/>
    <s v="New Student Centers"/>
    <n v="8"/>
    <s v="Yes"/>
    <s v="Yes"/>
    <s v="Yes"/>
    <s v="Sq. Ft."/>
    <s v="6,800-177,362"/>
    <n v="78750"/>
    <n v="386.58321057471483"/>
    <m/>
  </r>
  <r>
    <n v="70"/>
    <x v="16"/>
    <s v="Ren Student Centers"/>
    <s v="Ren Student Centers"/>
    <n v="3"/>
    <s v="Yes"/>
    <s v="Yes"/>
    <s v="Yes"/>
    <s v="Sq. Ft."/>
    <s v="24,150-113,531"/>
    <n v="44930"/>
    <n v="154.05624795452573"/>
    <m/>
  </r>
  <r>
    <n v="71"/>
    <x v="17"/>
    <s v="New Theaters"/>
    <s v="New Theater"/>
    <n v="5"/>
    <s v="Yes"/>
    <s v="Yes"/>
    <s v="Yes"/>
    <s v="Sq. Ft."/>
    <s v="5,063-41,983"/>
    <n v="23500"/>
    <n v="533.65950123260143"/>
    <m/>
  </r>
  <r>
    <n v="72"/>
    <x v="17"/>
    <s v="Ren Theaters - L"/>
    <s v="Ren. Theater - L"/>
    <n v="1"/>
    <s v="Yes"/>
    <s v="Yes"/>
    <s v="Yes"/>
    <s v="Sq. Ft."/>
    <s v="40,000-40,000"/>
    <n v="40000"/>
    <n v="44.088472194656497"/>
    <m/>
  </r>
  <r>
    <n v="73"/>
    <x v="17"/>
    <s v="Ren Theaters - M"/>
    <s v="Ren. Theater - M"/>
    <n v="2"/>
    <s v="Yes"/>
    <s v="Yes"/>
    <s v="Yes"/>
    <s v="Sq. Ft."/>
    <s v="27,600-40,000"/>
    <n v="33800"/>
    <n v="138.93141421336344"/>
    <m/>
  </r>
  <r>
    <n v="74"/>
    <x v="17"/>
    <s v="Ren Theaters - H"/>
    <s v="Ren. Theater - H"/>
    <n v="2"/>
    <s v="Yes"/>
    <s v="Yes"/>
    <s v="Yes"/>
    <s v="Sq. Ft."/>
    <s v="27,600-48,929"/>
    <n v="38264.5"/>
    <n v="331.24043963844707"/>
    <m/>
  </r>
  <r>
    <n v="75"/>
    <x v="17"/>
    <s v="Fine Arts Centers"/>
    <s v="Fine Arts Center"/>
    <n v="5"/>
    <s v="Yes"/>
    <s v="Yes"/>
    <s v="Yes"/>
    <s v="Sq. Ft."/>
    <s v="23,500-147,382"/>
    <n v="60000"/>
    <n v="511.06090179053217"/>
    <m/>
  </r>
  <r>
    <n v="76"/>
    <x v="17"/>
    <s v="Performing Arts Centers"/>
    <s v="Performing Arts Center"/>
    <n v="5"/>
    <s v="Yes"/>
    <s v="Yes"/>
    <s v="Yes"/>
    <s v="Sq. Ft."/>
    <s v="48,158-147,382"/>
    <n v="81386"/>
    <n v="674.81668499730711"/>
    <m/>
  </r>
  <r>
    <n v="80"/>
    <x v="18"/>
    <s v="Visitors Centers"/>
    <s v="Visitor's Centers"/>
    <n v="13"/>
    <s v="Yes"/>
    <s v="Yes"/>
    <s v="Yes"/>
    <s v="Sq. Ft."/>
    <s v="3,264-39,103"/>
    <n v="4463"/>
    <n v="272.56713953531499"/>
    <m/>
  </r>
  <r>
    <n v="41"/>
    <x v="19"/>
    <s v="New Wet Labs - M"/>
    <s v="New Wet Lab - M"/>
    <n v="10"/>
    <s v="Yes"/>
    <s v="Yes"/>
    <s v="Yes"/>
    <s v="Sq. Ft."/>
    <s v="2,304-116,791"/>
    <n v="23833.5"/>
    <n v="354.7562519786153"/>
    <m/>
  </r>
  <r>
    <n v="42"/>
    <x v="19"/>
    <s v="New Wet Labs - H"/>
    <s v="New Wet Lab - H"/>
    <n v="11"/>
    <s v="Yes"/>
    <s v="Yes"/>
    <s v="Yes"/>
    <s v="Sq. Ft."/>
    <s v="2,304-174,195"/>
    <n v="90853"/>
    <n v="457.49488393877925"/>
    <m/>
  </r>
  <r>
    <n v="43"/>
    <x v="19"/>
    <s v="Ren Wet Labs"/>
    <s v="Renovate Wet Lab - H"/>
    <n v="11"/>
    <s v="Yes"/>
    <s v="Yes"/>
    <s v="Yes"/>
    <s v="Sq. Ft."/>
    <s v="2,782-160,000"/>
    <n v="18274"/>
    <n v="385.3129886273433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4FF182D-893E-4FAF-9133-E500DA11FCC8}"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Q5:R26" firstHeaderRow="1" firstDataRow="1" firstDataCol="1"/>
  <pivotFields count="13">
    <pivotField showAll="0"/>
    <pivotField axis="axisRow" showAll="0">
      <items count="22">
        <item x="0"/>
        <item x="1"/>
        <item x="2"/>
        <item x="3"/>
        <item x="4"/>
        <item x="5"/>
        <item x="6"/>
        <item x="7"/>
        <item x="8"/>
        <item x="9"/>
        <item m="1" x="20"/>
        <item x="10"/>
        <item x="11"/>
        <item x="12"/>
        <item x="13"/>
        <item x="14"/>
        <item x="15"/>
        <item x="16"/>
        <item x="17"/>
        <item x="18"/>
        <item x="19"/>
        <item t="default"/>
      </items>
    </pivotField>
    <pivotField dataField="1" showAll="0"/>
    <pivotField showAll="0"/>
    <pivotField showAll="0"/>
    <pivotField showAll="0"/>
    <pivotField showAll="0"/>
    <pivotField showAll="0"/>
    <pivotField showAll="0"/>
    <pivotField showAll="0"/>
    <pivotField numFmtId="164" showAll="0"/>
    <pivotField numFmtId="44" showAll="0"/>
    <pivotField showAll="0"/>
  </pivotFields>
  <rowFields count="1">
    <field x="1"/>
  </rowFields>
  <rowItems count="21">
    <i>
      <x/>
    </i>
    <i>
      <x v="1"/>
    </i>
    <i>
      <x v="2"/>
    </i>
    <i>
      <x v="3"/>
    </i>
    <i>
      <x v="4"/>
    </i>
    <i>
      <x v="5"/>
    </i>
    <i>
      <x v="6"/>
    </i>
    <i>
      <x v="7"/>
    </i>
    <i>
      <x v="8"/>
    </i>
    <i>
      <x v="9"/>
    </i>
    <i>
      <x v="11"/>
    </i>
    <i>
      <x v="12"/>
    </i>
    <i>
      <x v="13"/>
    </i>
    <i>
      <x v="14"/>
    </i>
    <i>
      <x v="15"/>
    </i>
    <i>
      <x v="16"/>
    </i>
    <i>
      <x v="17"/>
    </i>
    <i>
      <x v="18"/>
    </i>
    <i>
      <x v="19"/>
    </i>
    <i>
      <x v="20"/>
    </i>
    <i t="grand">
      <x/>
    </i>
  </rowItems>
  <colItems count="1">
    <i/>
  </colItems>
  <dataFields count="1">
    <dataField name="Count of VBCCD Tabs Name"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D617AC-AF7D-4475-AF63-9986BB7C0685}" name="tbl_ProjectTypes_SF_CM" displayName="tbl_ProjectTypes_SF_CM" ref="V3:W7" totalsRowShown="0" headerRowDxfId="127" dataDxfId="126">
  <autoFilter ref="V3:W7" xr:uid="{F3F01077-B7D9-4521-8630-566511CA087C}"/>
  <tableColumns count="2">
    <tableColumn id="1" xr3:uid="{3DDAAA70-4B7A-4ED8-9313-D2563AB189CB}" name="Project Type (ths part) - Quantity Unit" dataDxfId="125"/>
    <tableColumn id="3" xr3:uid="{8D6C48B7-56A2-4E14-8C01-271E777610A3}" name="SF_CM Application" dataDxfId="124"/>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74A8CB0-4671-437F-96B5-7709AE9DA24C}" name="tbl_VBCCDtable" displayName="tbl_VBCCDtable" ref="B4:N63" totalsRowShown="0" headerRowDxfId="123" dataDxfId="122" tableBorderDxfId="121" headerRowCellStyle="Normal 2 2">
  <autoFilter ref="B4:N63" xr:uid="{666D5B8A-9BBA-4846-AD7C-854446E935E0}"/>
  <tableColumns count="13">
    <tableColumn id="1" xr3:uid="{37D0AFBB-83F0-47B9-BCF5-D458A27E0190}" name="Sheet Position in VBBCCD" dataDxfId="120"/>
    <tableColumn id="3" xr3:uid="{4607032B-47D8-42F6-A608-70384838161A}" name="Building Category" dataDxfId="119" dataCellStyle="Normal 12">
      <calculatedColumnFormula array="1">IFERROR(INDEX('VBCCD BldgTypes'!$B$3:$X$3, SUMPRODUCT(MAX(('VBCCD BldgTypes'!$B$4:$X$14=E5)*(COLUMN('VBCCD BldgTypes'!$B$4:$X$14))))-COLUMN($B$4)+1),"N/A VBCCD BldgTypes Table")</calculatedColumnFormula>
    </tableColumn>
    <tableColumn id="2" xr3:uid="{3BEB5EA2-9247-4EA0-9553-441480262736}" name="VBCCD Tabs Name" dataDxfId="118"/>
    <tableColumn id="45" xr3:uid="{49D92C8E-3F9C-4241-AC33-D6F55BBA9C94}" name="SUMMARY Sheet Name" dataDxfId="117" dataCellStyle="Normal 12"/>
    <tableColumn id="17" xr3:uid="{0617DDEE-1C79-4142-B185-212C1ED05C93}" name="# of Comps" dataDxfId="116" dataCellStyle="Normal 12"/>
    <tableColumn id="6" xr3:uid="{5396C15C-6F5A-4F84-8349-D46188DE5B67}" name="Update Done" dataDxfId="115" dataCellStyle="Normal 12"/>
    <tableColumn id="8" xr3:uid="{E7F66088-1EA7-40BE-B83A-A6F071AAED3A}" name="To be added to Summary" dataDxfId="114" dataCellStyle="Normal 12"/>
    <tableColumn id="19" xr3:uid="{88DF8525-68AF-4EA8-8962-EF5B68511311}" name="Cost Modifier " dataDxfId="113"/>
    <tableColumn id="44" xr3:uid="{4AF2C9F5-3EDF-4DF8-8543-028F849C40FE}" name="Quantity Unit" dataDxfId="112" dataCellStyle="Currency"/>
    <tableColumn id="43" xr3:uid="{98A255E0-C651-4AF1-8E5B-83F91B2F6913}" name="Quantity Range" dataDxfId="111" dataCellStyle="Comma"/>
    <tableColumn id="28" xr3:uid="{BC8D6AE2-5DF0-47CA-A5E3-32679CC38591}" name="Median Quantity" dataDxfId="110" dataCellStyle="Comma"/>
    <tableColumn id="31" xr3:uid="{06891D79-5760-47E5-B0FC-9F3CF57E3620}" name="Median Cost/Sq.ft." dataDxfId="109" dataCellStyle="Currency"/>
    <tableColumn id="4" xr3:uid="{3B494431-3C7C-446D-BF7B-2688805A0990}" name="Match" dataDxfId="10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6232457C-F59C-42EE-8B49-7435697A5965}" name="tbl_VBCCDBldgTypes2024" displayName="tbl_VBCCDBldgTypes2024" ref="B3:X15" totalsRowCount="1" headerRowDxfId="107" dataDxfId="106">
  <autoFilter ref="B3:X14" xr:uid="{593DDADF-4B76-4BA3-BC1D-A114584533CA}"/>
  <tableColumns count="23">
    <tableColumn id="22" xr3:uid="{66757E38-111A-462C-AF7C-F431A45B93C0}" name="#" totalsRowLabel="Total" dataDxfId="105" totalsRowDxfId="104">
      <calculatedColumnFormula>IF(tbl_VBCCDBldgTypes2024[[#This Row],[Concatenate]]="","",ROW()-ROW(tbl_VBCCDBldgTypes2024[[#Headers],['#]]))</calculatedColumnFormula>
    </tableColumn>
    <tableColumn id="23" xr3:uid="{49ED34E0-7DA7-480B-9028-68BDF0372D81}" name="Concatenate" dataDxfId="103" totalsRowDxfId="102">
      <calculatedColumnFormula>_xlfn.TEXTJOIN(,TRUE,tbl_VBCCDBldgTypes2024[[#This Row],[CLASSROOM BUILDINGS]]:OFFSET(tbl_VBCCDBldgTypes2024[[#This Row],[CLASSROOM BUILDINGS]],0,COUNTA(tbl_VBCCDBldgTypes2024[#Headers])-3))</calculatedColumnFormula>
    </tableColumn>
    <tableColumn id="1" xr3:uid="{F7252CB8-842F-4AF7-81BA-B7F8A3FD5A49}" name="CLASSROOM BUILDINGS" totalsRowFunction="count" dataDxfId="101" totalsRowDxfId="100"/>
    <tableColumn id="2" xr3:uid="{B4FA4ADF-1C9A-4588-AC92-D753E4E8EBE3}" name="COURTS" totalsRowFunction="count" dataDxfId="99" totalsRowDxfId="98"/>
    <tableColumn id="3" xr3:uid="{FF7BFB9A-9F65-4A03-B4B2-449A1292851F}" name="DORMITORY" totalsRowFunction="count" dataDxfId="97" totalsRowDxfId="96"/>
    <tableColumn id="4" xr3:uid="{A017E99E-B2C6-4FBD-A241-25F5B5E85F8F}" name="FOOD " totalsRowFunction="count" dataDxfId="95" totalsRowDxfId="94"/>
    <tableColumn id="5" xr3:uid="{2006B22C-71F3-4202-BB07-ABCD6058DE21}" name="GYM-PHYS-ED BUILDINGS" totalsRowFunction="count" dataDxfId="93" totalsRowDxfId="92"/>
    <tableColumn id="6" xr3:uid="{0A97E8CD-B523-4D34-8E52-0AE8078756F3}" name="DRY LABS Physics Buildings, Engineering Buildings" totalsRowFunction="count" dataDxfId="91" totalsRowDxfId="90"/>
    <tableColumn id="7" xr3:uid="{DC1A938B-917E-4168-B09C-99D3E3F24156}" name="WET LABS Chemistry Buildings, Biology Buildings" totalsRowFunction="count" dataDxfId="89" totalsRowDxfId="88"/>
    <tableColumn id="8" xr3:uid="{7A8B15D3-1042-4AE5-8446-8687CDF09324}" name="RESEARCH LABS" totalsRowFunction="count" dataDxfId="87" totalsRowDxfId="86"/>
    <tableColumn id="9" xr3:uid="{1EFA11C1-38D5-4E38-B843-14EEC009E9AD}" name="LIBRARIES" totalsRowFunction="count" dataDxfId="85" totalsRowDxfId="84"/>
    <tableColumn id="10" xr3:uid="{1C94989E-DFE7-4FE2-AB4E-BFE4AE408A47}" name="MEDICAL" totalsRowFunction="count" dataDxfId="83" totalsRowDxfId="82"/>
    <tableColumn id="11" xr3:uid="{DE0E5EB7-77C4-4555-B44B-C6AF6D9EB713}" name="MULTIPURPOSE BUILDINGS" totalsRowFunction="count" dataDxfId="81" totalsRowDxfId="80"/>
    <tableColumn id="12" xr3:uid="{5B87C801-9AAE-40FA-A2F9-B4CD638736BF}" name="MUSEUMS" totalsRowFunction="count" dataDxfId="79" totalsRowDxfId="78"/>
    <tableColumn id="13" xr3:uid="{97701066-76E0-4FBA-B4B2-79AA96FC683B}" name="OFFICE BUILDINGS" totalsRowFunction="count" dataDxfId="77" totalsRowDxfId="76"/>
    <tableColumn id="14" xr3:uid="{E77E2F4B-13A0-4EB2-BCFB-9E3ABCF84190}" name="PARKING" totalsRowFunction="count" dataDxfId="75" totalsRowDxfId="74"/>
    <tableColumn id="15" xr3:uid="{0311DD7E-FF84-4C44-95DA-04AA05280D46}" name="PARKING STRUCTURE" totalsRowFunction="count" dataDxfId="73" totalsRowDxfId="72"/>
    <tableColumn id="16" xr3:uid="{E31E0993-D712-4756-8819-B64F97B54C46}" name="ROOFING" totalsRowFunction="count" dataDxfId="71" totalsRowDxfId="70"/>
    <tableColumn id="17" xr3:uid="{3B4EB364-F485-4945-AF48-5758C7EF6D1E}" name="STUDENT CENTERS" totalsRowFunction="count" dataDxfId="69" totalsRowDxfId="68"/>
    <tableColumn id="18" xr3:uid="{16386BB7-0769-4B4E-AA72-663A96E07239}" name="THEATERS" totalsRowFunction="count" dataDxfId="67" totalsRowDxfId="66"/>
    <tableColumn id="21" xr3:uid="{2210FE1A-12F8-4696-AE76-EEF7D464B739}" name="Other" totalsRowFunction="count" dataDxfId="65" totalsRowDxfId="64"/>
    <tableColumn id="19" xr3:uid="{F3BFF9F3-3B87-479F-8951-B57AAEF5AEC2}" name="UNIVERSITY WELCOME CENTERS" totalsRowFunction="count" dataDxfId="63" totalsRowDxfId="62"/>
    <tableColumn id="24" xr3:uid="{531A26EC-468F-42F2-B0B9-70CBC37A3FAE}" name="Column1" totalsRowFunction="count" dataDxfId="61" totalsRowDxfId="6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10.bin"/><Relationship Id="rId1" Type="http://schemas.openxmlformats.org/officeDocument/2006/relationships/hyperlink" Target="http://www.astm.org/" TargetMode="External"/><Relationship Id="rId4" Type="http://schemas.openxmlformats.org/officeDocument/2006/relationships/comments" Target="../comments3.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hyperlink" Target="http://www.astm.org/" TargetMode="External"/><Relationship Id="rId4" Type="http://schemas.openxmlformats.org/officeDocument/2006/relationships/comments" Target="../comments4.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hyperlink" Target="https://dgs.virginia.gov/engineering-and-buildings/updates/bcom-newsletter2/" TargetMode="External"/><Relationship Id="rId2" Type="http://schemas.openxmlformats.org/officeDocument/2006/relationships/hyperlink" Target="http://www.dgs.virginia.gov/DivisionofEngineeringandBuildings/BCOM/CostData/tabid/1209/Default.aspx" TargetMode="External"/><Relationship Id="rId1" Type="http://schemas.openxmlformats.org/officeDocument/2006/relationships/hyperlink" Target="mailto:capout@dgs.virginia.gov" TargetMode="External"/><Relationship Id="rId6" Type="http://schemas.openxmlformats.org/officeDocument/2006/relationships/drawing" Target="../drawings/drawing4.xml"/><Relationship Id="rId5" Type="http://schemas.openxmlformats.org/officeDocument/2006/relationships/printerSettings" Target="../printerSettings/printerSettings16.bin"/><Relationship Id="rId4" Type="http://schemas.openxmlformats.org/officeDocument/2006/relationships/hyperlink" Target="https://dgs.virginia.gov/globalassets/business-units/bcom/documents/budget-development---capital-budget-requests/cr-1-cost-calculation-guidance-document---may-2019.pdf"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5.xml"/><Relationship Id="rId7" Type="http://schemas.openxmlformats.org/officeDocument/2006/relationships/table" Target="../tables/table1.xml"/><Relationship Id="rId2" Type="http://schemas.openxmlformats.org/officeDocument/2006/relationships/printerSettings" Target="../printerSettings/printerSettings17.bin"/><Relationship Id="rId1" Type="http://schemas.openxmlformats.org/officeDocument/2006/relationships/hyperlink" Target="https://www.rsmeans.com/media/wysiwyg/quarterly_updates/2024-Square-Foot-Project-Size-Modifiers.pdf" TargetMode="External"/><Relationship Id="rId6" Type="http://schemas.openxmlformats.org/officeDocument/2006/relationships/image" Target="../media/image2.emf"/><Relationship Id="rId5" Type="http://schemas.openxmlformats.org/officeDocument/2006/relationships/oleObject" Target="../embeddings/oleObject1.bin"/><Relationship Id="rId4"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ivotTable" Target="../pivotTables/pivotTable1.xml"/></Relationships>
</file>

<file path=xl/worksheets/_rels/sheet19.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6.xml"/><Relationship Id="rId1" Type="http://schemas.openxmlformats.org/officeDocument/2006/relationships/hyperlink" Target="https://dgs.virginia.gov/engineering-and-buildings/budget-development/cost-database/"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oa.virginia.gov/Admin_Services/CAPP/CAPP_Topics/60106.pdf"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0"/>
  </sheetPr>
  <dimension ref="A1:DZ57"/>
  <sheetViews>
    <sheetView showGridLines="0" tabSelected="1" workbookViewId="0">
      <selection activeCell="K12" sqref="K12:AV12"/>
    </sheetView>
  </sheetViews>
  <sheetFormatPr defaultColWidth="8.88671875" defaultRowHeight="13.2" x14ac:dyDescent="0.25"/>
  <cols>
    <col min="1" max="5" width="2.109375" style="2" customWidth="1"/>
    <col min="6" max="6" width="5.109375" style="2" customWidth="1"/>
    <col min="7" max="7" width="2.109375" style="2" customWidth="1"/>
    <col min="8" max="8" width="11.88671875" style="2" customWidth="1"/>
    <col min="9" max="16" width="2.109375" style="2" customWidth="1"/>
    <col min="17" max="17" width="4.44140625" style="2" customWidth="1"/>
    <col min="18" max="28" width="3.33203125" style="2" customWidth="1"/>
    <col min="29" max="48" width="2.109375" style="2" customWidth="1"/>
    <col min="49" max="50" width="2.33203125" style="2" customWidth="1"/>
    <col min="51" max="112" width="2.109375" style="2" customWidth="1"/>
    <col min="113" max="114" width="7.109375" style="32" customWidth="1"/>
    <col min="115" max="115" width="7.109375" style="2" customWidth="1"/>
    <col min="116" max="123" width="2.109375" style="2" customWidth="1"/>
    <col min="124" max="124" width="6.6640625" style="2" customWidth="1"/>
    <col min="125" max="125" width="2.109375" style="2" customWidth="1"/>
    <col min="126" max="126" width="6.6640625" style="2" hidden="1" customWidth="1"/>
    <col min="127" max="127" width="6.109375" style="2" customWidth="1"/>
    <col min="128" max="129" width="2.109375" style="2" customWidth="1"/>
    <col min="130" max="130" width="5.88671875" style="2" customWidth="1"/>
    <col min="131" max="146" width="2.109375" style="2" customWidth="1"/>
    <col min="147" max="156" width="8.88671875" style="2" customWidth="1"/>
    <col min="157" max="16384" width="8.88671875" style="2"/>
  </cols>
  <sheetData>
    <row r="1" spans="1:127" ht="21.9" customHeight="1" x14ac:dyDescent="0.3">
      <c r="A1" s="201"/>
      <c r="B1" s="201"/>
      <c r="C1" s="201"/>
      <c r="D1" s="201"/>
      <c r="E1" s="201"/>
      <c r="F1" s="201"/>
      <c r="G1" s="201"/>
      <c r="H1" s="201"/>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40" t="s">
        <v>0</v>
      </c>
      <c r="AP1" s="540"/>
      <c r="AQ1" s="540"/>
      <c r="AR1" s="540"/>
      <c r="AS1" s="540"/>
      <c r="AT1" s="540"/>
      <c r="AU1" s="540"/>
      <c r="AV1" s="540"/>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30"/>
      <c r="DJ1" s="230"/>
      <c r="DK1" s="201"/>
      <c r="DL1" s="201"/>
      <c r="DM1" s="201"/>
      <c r="DN1" s="201"/>
      <c r="DO1" s="201"/>
      <c r="DP1" s="201"/>
      <c r="DQ1" s="201"/>
      <c r="DR1" s="201"/>
      <c r="DS1" s="201"/>
      <c r="DT1" s="201"/>
      <c r="DU1" s="201"/>
      <c r="DV1" t="s">
        <v>1</v>
      </c>
      <c r="DW1" s="201"/>
    </row>
    <row r="2" spans="1:127" ht="21.9" customHeight="1" x14ac:dyDescent="0.3">
      <c r="A2" s="541" t="s">
        <v>2</v>
      </c>
      <c r="B2" s="541"/>
      <c r="C2" s="541"/>
      <c r="D2" s="541"/>
      <c r="E2" s="541"/>
      <c r="F2" s="541"/>
      <c r="G2" s="541"/>
      <c r="H2" s="541"/>
      <c r="I2" s="533" t="s">
        <v>3</v>
      </c>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542"/>
      <c r="AP2" s="543"/>
      <c r="AQ2" s="543"/>
      <c r="AR2" s="543"/>
      <c r="AS2" s="543"/>
      <c r="AT2" s="543"/>
      <c r="AU2" s="543"/>
      <c r="AV2" s="544"/>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30"/>
      <c r="DJ2" s="230"/>
      <c r="DK2" s="201"/>
      <c r="DL2" s="201"/>
      <c r="DM2" s="201"/>
      <c r="DN2" s="201"/>
      <c r="DO2" s="201"/>
      <c r="DP2" s="201"/>
      <c r="DQ2" s="201"/>
      <c r="DR2" s="201"/>
      <c r="DS2" s="201"/>
      <c r="DT2" s="201"/>
      <c r="DU2" s="201"/>
      <c r="DV2" t="s">
        <v>4</v>
      </c>
      <c r="DW2" s="201"/>
    </row>
    <row r="3" spans="1:127" s="11" customFormat="1" ht="21.9" customHeight="1" x14ac:dyDescent="0.3">
      <c r="A3" s="133" t="s">
        <v>1575</v>
      </c>
      <c r="B3" s="133"/>
      <c r="C3" s="133"/>
      <c r="D3" s="133"/>
      <c r="E3" s="133"/>
      <c r="F3" s="133"/>
      <c r="G3" s="133"/>
      <c r="H3" s="351" t="s">
        <v>5</v>
      </c>
      <c r="I3" s="533" t="s">
        <v>6</v>
      </c>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3"/>
      <c r="AS3" s="533"/>
      <c r="AT3" s="533"/>
      <c r="AU3" s="533"/>
      <c r="AV3" s="533"/>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319"/>
      <c r="DJ3" s="319"/>
      <c r="DK3" s="45"/>
      <c r="DL3" s="45"/>
      <c r="DM3" s="45"/>
      <c r="DN3" s="45"/>
      <c r="DO3" s="45"/>
      <c r="DP3" s="45"/>
      <c r="DQ3" s="45"/>
      <c r="DR3" s="45"/>
      <c r="DS3" s="45"/>
      <c r="DT3" s="45"/>
      <c r="DU3" s="45"/>
      <c r="DV3" t="s">
        <v>7</v>
      </c>
      <c r="DW3" s="45"/>
    </row>
    <row r="4" spans="1:127" s="11" customFormat="1" ht="3.9" customHeight="1" thickBot="1" x14ac:dyDescent="0.35">
      <c r="A4" s="534"/>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319"/>
      <c r="DJ4" s="319"/>
      <c r="DK4" s="45"/>
      <c r="DL4" s="45"/>
      <c r="DM4" s="45"/>
      <c r="DN4" s="45"/>
      <c r="DO4" s="45"/>
      <c r="DP4" s="45"/>
      <c r="DQ4" s="45"/>
      <c r="DR4" s="45"/>
      <c r="DS4" s="45"/>
      <c r="DT4" s="45"/>
      <c r="DU4" s="45"/>
      <c r="DV4" t="s">
        <v>8</v>
      </c>
      <c r="DW4" s="45"/>
    </row>
    <row r="5" spans="1:127" s="11" customFormat="1" ht="3.9" customHeight="1" thickTop="1" x14ac:dyDescent="0.3">
      <c r="A5" s="231"/>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319"/>
      <c r="DJ5" s="319"/>
      <c r="DK5" s="45"/>
      <c r="DL5" s="45"/>
      <c r="DM5" s="45"/>
      <c r="DN5" s="45"/>
      <c r="DO5" s="45"/>
      <c r="DP5" s="45"/>
      <c r="DQ5" s="45"/>
      <c r="DR5" s="45"/>
      <c r="DS5" s="45"/>
      <c r="DT5" s="45"/>
      <c r="DU5" s="45"/>
      <c r="DV5" s="45"/>
      <c r="DW5" s="45"/>
    </row>
    <row r="6" spans="1:127" s="38" customFormat="1" ht="21.9" customHeight="1" x14ac:dyDescent="0.25">
      <c r="A6" s="518" t="s">
        <v>9</v>
      </c>
      <c r="B6" s="518"/>
      <c r="C6" s="518"/>
      <c r="D6" s="518"/>
      <c r="E6" s="518"/>
      <c r="F6" s="518"/>
      <c r="G6" s="518"/>
      <c r="H6" s="518"/>
      <c r="I6" s="97" t="str">
        <f>IF(G10&gt;0,(G9 &amp; " - " &amp; G10 &amp; " - " &amp; G11),"")</f>
        <v/>
      </c>
      <c r="J6" s="98"/>
      <c r="K6" s="98"/>
      <c r="L6" s="98"/>
      <c r="M6" s="98"/>
      <c r="N6" s="98"/>
      <c r="O6" s="98"/>
      <c r="P6" s="98"/>
      <c r="Q6" s="98"/>
      <c r="R6" s="98"/>
      <c r="S6" s="98"/>
      <c r="T6" s="98"/>
      <c r="U6" s="98"/>
      <c r="V6" s="98"/>
      <c r="W6" s="98"/>
      <c r="X6" s="98"/>
      <c r="Y6" s="98"/>
      <c r="Z6" s="98"/>
      <c r="AA6" s="98"/>
      <c r="AB6" s="98"/>
      <c r="AC6" s="98"/>
      <c r="AD6" s="98"/>
      <c r="AE6" s="98"/>
      <c r="AF6" s="518" t="s">
        <v>10</v>
      </c>
      <c r="AG6" s="518"/>
      <c r="AH6" s="518"/>
      <c r="AI6" s="518"/>
      <c r="AJ6" s="518"/>
      <c r="AK6" s="518"/>
      <c r="AL6" s="518"/>
      <c r="AM6" s="518"/>
      <c r="AN6" s="519"/>
      <c r="AO6" s="535"/>
      <c r="AP6" s="535"/>
      <c r="AQ6" s="535"/>
      <c r="AR6" s="535"/>
      <c r="AS6" s="535"/>
      <c r="AT6" s="535"/>
      <c r="AU6" s="536"/>
      <c r="AV6" s="537"/>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c r="BY6" s="200"/>
      <c r="BZ6" s="200"/>
      <c r="CA6" s="200"/>
      <c r="CB6" s="200"/>
      <c r="CC6" s="200"/>
      <c r="CD6" s="200"/>
      <c r="CE6" s="200"/>
      <c r="CF6" s="200"/>
      <c r="CG6" s="200"/>
      <c r="CH6" s="200"/>
      <c r="CI6" s="200"/>
      <c r="CJ6" s="200"/>
      <c r="CK6" s="200"/>
      <c r="CL6" s="200"/>
      <c r="CM6" s="200"/>
      <c r="CN6" s="200"/>
      <c r="CO6" s="200"/>
      <c r="CP6" s="200"/>
      <c r="CQ6" s="200"/>
      <c r="CR6" s="200"/>
      <c r="CS6" s="200"/>
      <c r="CT6" s="200"/>
      <c r="CU6" s="200"/>
      <c r="CV6" s="200"/>
      <c r="CW6" s="200"/>
      <c r="CX6" s="200"/>
      <c r="CY6" s="200"/>
      <c r="CZ6" s="200"/>
      <c r="DA6" s="200"/>
      <c r="DB6" s="200"/>
      <c r="DC6" s="200"/>
      <c r="DD6" s="200"/>
      <c r="DE6" s="200"/>
      <c r="DF6" s="200"/>
      <c r="DG6" s="200"/>
      <c r="DH6" s="200"/>
      <c r="DI6" s="315"/>
      <c r="DJ6" s="315"/>
      <c r="DK6" s="200"/>
      <c r="DL6" s="200"/>
      <c r="DM6" s="200"/>
      <c r="DN6" s="200"/>
      <c r="DO6" s="200"/>
      <c r="DP6" s="200"/>
      <c r="DQ6" s="200"/>
      <c r="DR6" s="200"/>
      <c r="DS6" s="200"/>
      <c r="DT6" s="200" t="s">
        <v>11</v>
      </c>
      <c r="DU6" s="200"/>
      <c r="DV6" s="200"/>
      <c r="DW6" s="200"/>
    </row>
    <row r="7" spans="1:127" s="38" customFormat="1" ht="21.9" customHeight="1" x14ac:dyDescent="0.25">
      <c r="A7" s="538"/>
      <c r="B7" s="538"/>
      <c r="C7" s="538"/>
      <c r="D7" s="538"/>
      <c r="E7" s="538"/>
      <c r="F7" s="538"/>
      <c r="G7" s="538"/>
      <c r="H7" s="538"/>
      <c r="I7" s="538"/>
      <c r="J7" s="538"/>
      <c r="K7" s="538"/>
      <c r="L7" s="538"/>
      <c r="M7" s="538"/>
      <c r="N7" s="538"/>
      <c r="O7" s="538"/>
      <c r="P7" s="538"/>
      <c r="Q7" s="538"/>
      <c r="R7" s="538"/>
      <c r="S7" s="538"/>
      <c r="T7" s="538"/>
      <c r="U7" s="538"/>
      <c r="V7" s="538"/>
      <c r="W7" s="538"/>
      <c r="X7" s="538"/>
      <c r="Y7" s="538"/>
      <c r="Z7" s="538"/>
      <c r="AA7" s="538"/>
      <c r="AB7" s="538"/>
      <c r="AC7" s="538"/>
      <c r="AD7" s="538"/>
      <c r="AE7" s="538"/>
      <c r="AF7" s="538"/>
      <c r="AG7" s="538"/>
      <c r="AH7" s="538"/>
      <c r="AI7" s="538"/>
      <c r="AJ7" s="538"/>
      <c r="AK7" s="538"/>
      <c r="AL7" s="538"/>
      <c r="AM7" s="538"/>
      <c r="AN7" s="538"/>
      <c r="AO7" s="538"/>
      <c r="AP7" s="538"/>
      <c r="AQ7" s="538"/>
      <c r="AR7" s="538"/>
      <c r="AS7" s="538"/>
      <c r="AT7" s="538"/>
      <c r="AU7" s="538"/>
      <c r="AV7" s="538"/>
      <c r="AW7" s="200"/>
      <c r="AX7" s="200"/>
      <c r="AY7" s="200"/>
      <c r="AZ7" s="200"/>
      <c r="BA7" s="200"/>
      <c r="BB7" s="200"/>
      <c r="BC7" s="200"/>
      <c r="BD7" s="200"/>
      <c r="BE7" s="200"/>
      <c r="BF7" s="200"/>
      <c r="BG7" s="200"/>
      <c r="BH7" s="200"/>
      <c r="BI7" s="200"/>
      <c r="BJ7" s="200"/>
      <c r="BK7" s="200"/>
      <c r="BL7" s="200"/>
      <c r="BM7" s="200"/>
      <c r="BN7" s="200"/>
      <c r="BO7" s="200"/>
      <c r="BP7" s="200"/>
      <c r="BQ7" s="200"/>
      <c r="BR7" s="200"/>
      <c r="BS7" s="200"/>
      <c r="BT7" s="200"/>
      <c r="BU7" s="200"/>
      <c r="BV7" s="200"/>
      <c r="BW7" s="200"/>
      <c r="BX7" s="200"/>
      <c r="BY7" s="200"/>
      <c r="BZ7" s="200"/>
      <c r="CA7" s="200"/>
      <c r="CB7" s="200"/>
      <c r="CC7" s="200"/>
      <c r="CD7" s="200"/>
      <c r="CE7" s="200"/>
      <c r="CF7" s="200"/>
      <c r="CG7" s="200"/>
      <c r="CH7" s="200"/>
      <c r="CI7" s="200"/>
      <c r="CJ7" s="200"/>
      <c r="CK7" s="200"/>
      <c r="CL7" s="200"/>
      <c r="CM7" s="200"/>
      <c r="CN7" s="200"/>
      <c r="CO7" s="200"/>
      <c r="CP7" s="200"/>
      <c r="CQ7" s="200"/>
      <c r="CR7" s="200"/>
      <c r="CS7" s="200"/>
      <c r="CT7" s="200"/>
      <c r="CU7" s="200"/>
      <c r="CV7" s="200"/>
      <c r="CW7" s="200"/>
      <c r="CX7" s="200"/>
      <c r="CY7" s="200"/>
      <c r="CZ7" s="200"/>
      <c r="DA7" s="200"/>
      <c r="DB7" s="200"/>
      <c r="DC7" s="200"/>
      <c r="DD7" s="200"/>
      <c r="DE7" s="200"/>
      <c r="DF7" s="200"/>
      <c r="DG7" s="200"/>
      <c r="DH7" s="200"/>
      <c r="DI7" s="315"/>
      <c r="DJ7" s="315"/>
      <c r="DK7" s="200"/>
      <c r="DL7" s="200"/>
      <c r="DM7" s="200"/>
      <c r="DN7" s="200"/>
      <c r="DO7" s="200"/>
      <c r="DP7" s="200"/>
      <c r="DQ7" s="200"/>
      <c r="DR7" s="200"/>
      <c r="DS7" s="200"/>
      <c r="DT7" s="200" t="s">
        <v>12</v>
      </c>
      <c r="DU7" s="200"/>
      <c r="DV7" s="200"/>
      <c r="DW7" s="200"/>
    </row>
    <row r="8" spans="1:127" s="38" customFormat="1" ht="21.9" customHeight="1" x14ac:dyDescent="0.25">
      <c r="A8" s="545"/>
      <c r="B8" s="545"/>
      <c r="C8" s="545"/>
      <c r="D8" s="545"/>
      <c r="E8" s="545"/>
      <c r="F8" s="545"/>
      <c r="G8" s="546" t="s">
        <v>13</v>
      </c>
      <c r="H8" s="546"/>
      <c r="I8" s="546"/>
      <c r="J8" s="99"/>
      <c r="K8" s="547" t="s">
        <v>14</v>
      </c>
      <c r="L8" s="547"/>
      <c r="M8" s="547"/>
      <c r="N8" s="547"/>
      <c r="O8" s="547"/>
      <c r="P8" s="547"/>
      <c r="Q8" s="547"/>
      <c r="R8" s="547"/>
      <c r="S8" s="547"/>
      <c r="T8" s="547"/>
      <c r="U8" s="547"/>
      <c r="V8" s="547"/>
      <c r="W8" s="547"/>
      <c r="X8" s="547"/>
      <c r="Y8" s="547"/>
      <c r="Z8" s="547"/>
      <c r="AA8" s="547"/>
      <c r="AB8" s="547"/>
      <c r="AC8" s="547"/>
      <c r="AD8" s="547"/>
      <c r="AE8" s="547"/>
      <c r="AF8" s="547"/>
      <c r="AG8" s="547"/>
      <c r="AH8" s="547"/>
      <c r="AI8" s="547"/>
      <c r="AJ8" s="547"/>
      <c r="AK8" s="547"/>
      <c r="AL8" s="547"/>
      <c r="AM8" s="547"/>
      <c r="AN8" s="547"/>
      <c r="AO8" s="547"/>
      <c r="AP8" s="547"/>
      <c r="AQ8" s="547"/>
      <c r="AR8" s="546"/>
      <c r="AS8" s="546"/>
      <c r="AT8" s="546"/>
      <c r="AU8" s="546"/>
      <c r="AV8" s="546"/>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c r="BY8" s="200"/>
      <c r="BZ8" s="200"/>
      <c r="CA8" s="200"/>
      <c r="CB8" s="200"/>
      <c r="CC8" s="200"/>
      <c r="CD8" s="200"/>
      <c r="CE8" s="200"/>
      <c r="CF8" s="200"/>
      <c r="CG8" s="200"/>
      <c r="CH8" s="200"/>
      <c r="CI8" s="200"/>
      <c r="CJ8" s="200"/>
      <c r="CK8" s="200"/>
      <c r="CL8" s="200"/>
      <c r="CM8" s="200"/>
      <c r="CN8" s="200"/>
      <c r="CO8" s="200"/>
      <c r="CP8" s="200"/>
      <c r="CQ8" s="200"/>
      <c r="CR8" s="200"/>
      <c r="CS8" s="200"/>
      <c r="CT8" s="200"/>
      <c r="CU8" s="200"/>
      <c r="CV8" s="200"/>
      <c r="CW8" s="200"/>
      <c r="CX8" s="200"/>
      <c r="CY8" s="200"/>
      <c r="CZ8" s="200"/>
      <c r="DA8" s="200"/>
      <c r="DB8" s="200"/>
      <c r="DC8" s="200"/>
      <c r="DD8" s="200"/>
      <c r="DE8" s="200"/>
      <c r="DF8" s="200"/>
      <c r="DG8" s="200"/>
      <c r="DH8" s="200"/>
      <c r="DI8" s="315"/>
      <c r="DJ8" s="315"/>
      <c r="DK8" s="200"/>
      <c r="DL8" s="200"/>
      <c r="DM8" s="200"/>
      <c r="DN8" s="200"/>
      <c r="DO8" s="200"/>
      <c r="DP8" s="200"/>
      <c r="DQ8" s="200"/>
      <c r="DR8" s="200"/>
      <c r="DS8" s="200"/>
      <c r="DT8" s="29" t="s">
        <v>15</v>
      </c>
      <c r="DU8" s="200"/>
      <c r="DV8" s="200"/>
      <c r="DW8" s="200"/>
    </row>
    <row r="9" spans="1:127" s="38" customFormat="1" ht="21.9" customHeight="1" x14ac:dyDescent="0.25">
      <c r="A9" s="525" t="s">
        <v>16</v>
      </c>
      <c r="B9" s="525"/>
      <c r="C9" s="525"/>
      <c r="D9" s="525"/>
      <c r="E9" s="525"/>
      <c r="F9" s="525"/>
      <c r="G9" s="526"/>
      <c r="H9" s="527"/>
      <c r="I9" s="528"/>
      <c r="J9" s="100"/>
      <c r="K9" s="487" t="s">
        <v>17</v>
      </c>
      <c r="L9" s="488"/>
      <c r="M9" s="488"/>
      <c r="N9" s="488"/>
      <c r="O9" s="488"/>
      <c r="P9" s="488"/>
      <c r="Q9" s="488"/>
      <c r="R9" s="488"/>
      <c r="S9" s="488"/>
      <c r="T9" s="488"/>
      <c r="U9" s="488"/>
      <c r="V9" s="488"/>
      <c r="W9" s="488"/>
      <c r="X9" s="488"/>
      <c r="Y9" s="488"/>
      <c r="Z9" s="488"/>
      <c r="AA9" s="488"/>
      <c r="AB9" s="488"/>
      <c r="AC9" s="488"/>
      <c r="AD9" s="488"/>
      <c r="AE9" s="488"/>
      <c r="AF9" s="488"/>
      <c r="AG9" s="488"/>
      <c r="AH9" s="488"/>
      <c r="AI9" s="488"/>
      <c r="AJ9" s="488"/>
      <c r="AK9" s="488"/>
      <c r="AL9" s="488"/>
      <c r="AM9" s="488"/>
      <c r="AN9" s="488"/>
      <c r="AO9" s="488"/>
      <c r="AP9" s="488"/>
      <c r="AQ9" s="488"/>
      <c r="AR9" s="529"/>
      <c r="AS9" s="529"/>
      <c r="AT9" s="529"/>
      <c r="AU9" s="529"/>
      <c r="AV9" s="53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c r="BY9" s="200"/>
      <c r="BZ9" s="200"/>
      <c r="CA9" s="200"/>
      <c r="CB9" s="200"/>
      <c r="CC9" s="200"/>
      <c r="CD9" s="200"/>
      <c r="CE9" s="200"/>
      <c r="CF9" s="200"/>
      <c r="CG9" s="200"/>
      <c r="CH9" s="200"/>
      <c r="CI9" s="200"/>
      <c r="CJ9" s="200"/>
      <c r="CK9" s="200"/>
      <c r="CL9" s="200"/>
      <c r="CM9" s="200"/>
      <c r="CN9" s="200"/>
      <c r="CO9" s="200"/>
      <c r="CP9" s="200"/>
      <c r="CQ9" s="200"/>
      <c r="CR9" s="200"/>
      <c r="CS9" s="200"/>
      <c r="CT9" s="200"/>
      <c r="CU9" s="200"/>
      <c r="CV9" s="200"/>
      <c r="CW9" s="200"/>
      <c r="CX9" s="200"/>
      <c r="CY9" s="200"/>
      <c r="CZ9" s="200"/>
      <c r="DA9" s="200"/>
      <c r="DB9" s="200"/>
      <c r="DC9" s="200"/>
      <c r="DD9" s="200"/>
      <c r="DE9" s="200"/>
      <c r="DF9" s="200"/>
      <c r="DG9" s="200"/>
      <c r="DH9" s="200"/>
      <c r="DI9" s="315"/>
      <c r="DJ9" s="315"/>
      <c r="DK9" s="200"/>
      <c r="DL9" s="200"/>
      <c r="DM9" s="200"/>
      <c r="DN9" s="200"/>
      <c r="DO9" s="200"/>
      <c r="DP9" s="200"/>
      <c r="DQ9" s="200"/>
      <c r="DR9" s="200"/>
      <c r="DS9" s="200"/>
      <c r="DT9" s="112" t="s">
        <v>18</v>
      </c>
      <c r="DU9" s="232"/>
      <c r="DV9" s="232"/>
      <c r="DW9" s="232"/>
    </row>
    <row r="10" spans="1:127" s="38" customFormat="1" ht="21.9" customHeight="1" x14ac:dyDescent="0.25">
      <c r="A10" s="525" t="s">
        <v>19</v>
      </c>
      <c r="B10" s="525"/>
      <c r="C10" s="525"/>
      <c r="D10" s="525"/>
      <c r="E10" s="525"/>
      <c r="F10" s="525"/>
      <c r="G10" s="526"/>
      <c r="H10" s="527"/>
      <c r="I10" s="528"/>
      <c r="J10" s="100"/>
      <c r="K10" s="487"/>
      <c r="L10" s="488"/>
      <c r="M10" s="488"/>
      <c r="N10" s="488"/>
      <c r="O10" s="488"/>
      <c r="P10" s="488"/>
      <c r="Q10" s="488"/>
      <c r="R10" s="488"/>
      <c r="S10" s="488"/>
      <c r="T10" s="488"/>
      <c r="U10" s="488"/>
      <c r="V10" s="488"/>
      <c r="W10" s="488"/>
      <c r="X10" s="488"/>
      <c r="Y10" s="488"/>
      <c r="Z10" s="488"/>
      <c r="AA10" s="488"/>
      <c r="AB10" s="488"/>
      <c r="AC10" s="488"/>
      <c r="AD10" s="488"/>
      <c r="AE10" s="488"/>
      <c r="AF10" s="488"/>
      <c r="AG10" s="488"/>
      <c r="AH10" s="488"/>
      <c r="AI10" s="488"/>
      <c r="AJ10" s="488"/>
      <c r="AK10" s="488"/>
      <c r="AL10" s="488"/>
      <c r="AM10" s="488"/>
      <c r="AN10" s="488"/>
      <c r="AO10" s="488"/>
      <c r="AP10" s="488"/>
      <c r="AQ10" s="488"/>
      <c r="AR10" s="529"/>
      <c r="AS10" s="529"/>
      <c r="AT10" s="529"/>
      <c r="AU10" s="529"/>
      <c r="AV10" s="530"/>
      <c r="AW10" s="200"/>
      <c r="AX10" s="200"/>
      <c r="AY10" s="200"/>
      <c r="AZ10" s="200"/>
      <c r="BA10" s="200"/>
      <c r="BB10" s="200"/>
      <c r="BC10" s="200"/>
      <c r="BD10" s="200"/>
      <c r="BE10" s="200"/>
      <c r="BF10" s="200"/>
      <c r="BG10" s="200"/>
      <c r="BH10" s="200"/>
      <c r="BI10" s="200"/>
      <c r="BJ10" s="200"/>
      <c r="BK10" s="200"/>
      <c r="BL10" s="200"/>
      <c r="BM10" s="200"/>
      <c r="BN10" s="200"/>
      <c r="BO10" s="200"/>
      <c r="BP10" s="200"/>
      <c r="BQ10" s="200"/>
      <c r="BR10" s="200"/>
      <c r="BS10" s="200"/>
      <c r="BT10" s="200"/>
      <c r="BU10" s="200"/>
      <c r="BV10" s="200"/>
      <c r="BW10" s="200"/>
      <c r="BX10" s="200"/>
      <c r="BY10" s="200"/>
      <c r="BZ10" s="200"/>
      <c r="CA10" s="200"/>
      <c r="CB10" s="200"/>
      <c r="CC10" s="200"/>
      <c r="CD10" s="200"/>
      <c r="CE10" s="200"/>
      <c r="CF10" s="200"/>
      <c r="CG10" s="200"/>
      <c r="CH10" s="200"/>
      <c r="CI10" s="200"/>
      <c r="CJ10" s="200"/>
      <c r="CK10" s="200"/>
      <c r="CL10" s="200"/>
      <c r="CM10" s="200"/>
      <c r="CN10" s="200"/>
      <c r="CO10" s="200"/>
      <c r="CP10" s="200"/>
      <c r="CQ10" s="200"/>
      <c r="CR10" s="200"/>
      <c r="CS10" s="200"/>
      <c r="CT10" s="200"/>
      <c r="CU10" s="200"/>
      <c r="CV10" s="200"/>
      <c r="CW10" s="200"/>
      <c r="CX10" s="200"/>
      <c r="CY10" s="200"/>
      <c r="CZ10" s="200"/>
      <c r="DA10" s="200"/>
      <c r="DB10" s="200"/>
      <c r="DC10" s="200"/>
      <c r="DD10" s="200"/>
      <c r="DE10" s="200"/>
      <c r="DF10" s="200"/>
      <c r="DG10" s="200"/>
      <c r="DH10" s="200"/>
      <c r="DI10" s="315"/>
      <c r="DJ10" s="315"/>
      <c r="DK10" s="200"/>
      <c r="DL10" s="200"/>
      <c r="DM10" s="200"/>
      <c r="DN10" s="200"/>
      <c r="DO10" s="200"/>
      <c r="DP10" s="200"/>
      <c r="DQ10" s="200"/>
      <c r="DR10" s="200"/>
      <c r="DS10" s="200"/>
      <c r="DT10" s="200" t="s">
        <v>20</v>
      </c>
      <c r="DU10" s="200"/>
      <c r="DV10" s="200"/>
      <c r="DW10" s="200"/>
    </row>
    <row r="11" spans="1:127" s="38" customFormat="1" ht="21.9" customHeight="1" x14ac:dyDescent="0.25">
      <c r="A11" s="525" t="s">
        <v>21</v>
      </c>
      <c r="B11" s="525"/>
      <c r="C11" s="525"/>
      <c r="D11" s="525"/>
      <c r="E11" s="525"/>
      <c r="F11" s="525"/>
      <c r="G11" s="526"/>
      <c r="H11" s="527"/>
      <c r="I11" s="528"/>
      <c r="J11" s="100"/>
      <c r="K11" s="487"/>
      <c r="L11" s="488"/>
      <c r="M11" s="488"/>
      <c r="N11" s="488"/>
      <c r="O11" s="488"/>
      <c r="P11" s="488"/>
      <c r="Q11" s="488"/>
      <c r="R11" s="488"/>
      <c r="S11" s="488"/>
      <c r="T11" s="488"/>
      <c r="U11" s="488"/>
      <c r="V11" s="488"/>
      <c r="W11" s="488"/>
      <c r="X11" s="488"/>
      <c r="Y11" s="488"/>
      <c r="Z11" s="488"/>
      <c r="AA11" s="488"/>
      <c r="AB11" s="488"/>
      <c r="AC11" s="488"/>
      <c r="AD11" s="488"/>
      <c r="AE11" s="488"/>
      <c r="AF11" s="488"/>
      <c r="AG11" s="488"/>
      <c r="AH11" s="488"/>
      <c r="AI11" s="488"/>
      <c r="AJ11" s="488"/>
      <c r="AK11" s="488"/>
      <c r="AL11" s="488"/>
      <c r="AM11" s="488"/>
      <c r="AN11" s="488"/>
      <c r="AO11" s="488"/>
      <c r="AP11" s="488"/>
      <c r="AQ11" s="488"/>
      <c r="AR11" s="529"/>
      <c r="AS11" s="529"/>
      <c r="AT11" s="529"/>
      <c r="AU11" s="529"/>
      <c r="AV11" s="53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c r="BY11" s="200"/>
      <c r="BZ11" s="200"/>
      <c r="CA11" s="200"/>
      <c r="CB11" s="200"/>
      <c r="CC11" s="200"/>
      <c r="CD11" s="200"/>
      <c r="CE11" s="200"/>
      <c r="CF11" s="200"/>
      <c r="CG11" s="200"/>
      <c r="CH11" s="200"/>
      <c r="CI11" s="200"/>
      <c r="CJ11" s="200"/>
      <c r="CK11" s="200"/>
      <c r="CL11" s="200"/>
      <c r="CM11" s="200"/>
      <c r="CN11" s="200"/>
      <c r="CO11" s="200"/>
      <c r="CP11" s="200"/>
      <c r="CQ11" s="200"/>
      <c r="CR11" s="200"/>
      <c r="CS11" s="200"/>
      <c r="CT11" s="200"/>
      <c r="CU11" s="200"/>
      <c r="CV11" s="200"/>
      <c r="CW11" s="200"/>
      <c r="CX11" s="200"/>
      <c r="CY11" s="200"/>
      <c r="CZ11" s="200"/>
      <c r="DA11" s="200"/>
      <c r="DB11" s="200"/>
      <c r="DC11" s="200"/>
      <c r="DD11" s="200"/>
      <c r="DE11" s="200"/>
      <c r="DF11" s="200"/>
      <c r="DG11" s="200"/>
      <c r="DH11" s="200"/>
      <c r="DI11" s="315"/>
      <c r="DJ11" s="315"/>
      <c r="DK11" s="200"/>
      <c r="DL11" s="200"/>
      <c r="DM11" s="200"/>
      <c r="DN11" s="200"/>
      <c r="DO11" s="200"/>
      <c r="DP11" s="200"/>
      <c r="DQ11" s="200"/>
      <c r="DR11" s="200"/>
      <c r="DS11" s="200"/>
      <c r="DT11" s="200" t="s">
        <v>22</v>
      </c>
      <c r="DU11" s="200"/>
      <c r="DV11" s="200"/>
      <c r="DW11" s="200"/>
    </row>
    <row r="12" spans="1:127" s="38" customFormat="1" ht="21.9" customHeight="1" x14ac:dyDescent="0.25">
      <c r="A12" s="525" t="s">
        <v>23</v>
      </c>
      <c r="B12" s="525"/>
      <c r="C12" s="525"/>
      <c r="D12" s="525"/>
      <c r="E12" s="525"/>
      <c r="F12" s="525"/>
      <c r="G12" s="525"/>
      <c r="H12" s="525"/>
      <c r="I12" s="525"/>
      <c r="J12" s="525"/>
      <c r="K12" s="487"/>
      <c r="L12" s="531"/>
      <c r="M12" s="531"/>
      <c r="N12" s="531"/>
      <c r="O12" s="531"/>
      <c r="P12" s="531"/>
      <c r="Q12" s="531"/>
      <c r="R12" s="531"/>
      <c r="S12" s="531"/>
      <c r="T12" s="531"/>
      <c r="U12" s="531"/>
      <c r="V12" s="531"/>
      <c r="W12" s="531"/>
      <c r="X12" s="531"/>
      <c r="Y12" s="531"/>
      <c r="Z12" s="531"/>
      <c r="AA12" s="531"/>
      <c r="AB12" s="531"/>
      <c r="AC12" s="531"/>
      <c r="AD12" s="531"/>
      <c r="AE12" s="531"/>
      <c r="AF12" s="531"/>
      <c r="AG12" s="531"/>
      <c r="AH12" s="531"/>
      <c r="AI12" s="531"/>
      <c r="AJ12" s="531"/>
      <c r="AK12" s="531"/>
      <c r="AL12" s="531"/>
      <c r="AM12" s="531"/>
      <c r="AN12" s="531"/>
      <c r="AO12" s="531"/>
      <c r="AP12" s="531"/>
      <c r="AQ12" s="531"/>
      <c r="AR12" s="529"/>
      <c r="AS12" s="529"/>
      <c r="AT12" s="529"/>
      <c r="AU12" s="529"/>
      <c r="AV12" s="53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c r="BY12" s="200"/>
      <c r="BZ12" s="200"/>
      <c r="CA12" s="200"/>
      <c r="CB12" s="200"/>
      <c r="CC12" s="200"/>
      <c r="CD12" s="200"/>
      <c r="CE12" s="200"/>
      <c r="CF12" s="200"/>
      <c r="CG12" s="200"/>
      <c r="CH12" s="200"/>
      <c r="CI12" s="200"/>
      <c r="CJ12" s="200"/>
      <c r="CK12" s="200"/>
      <c r="CL12" s="200"/>
      <c r="CM12" s="200"/>
      <c r="CN12" s="200"/>
      <c r="CO12" s="200"/>
      <c r="CP12" s="200"/>
      <c r="CQ12" s="200"/>
      <c r="CR12" s="200"/>
      <c r="CS12" s="200"/>
      <c r="CT12" s="200"/>
      <c r="CU12" s="200"/>
      <c r="CV12" s="200"/>
      <c r="CW12" s="200"/>
      <c r="CX12" s="200"/>
      <c r="CY12" s="200"/>
      <c r="CZ12" s="200"/>
      <c r="DA12" s="200"/>
      <c r="DB12" s="200"/>
      <c r="DC12" s="200"/>
      <c r="DD12" s="200"/>
      <c r="DE12" s="200"/>
      <c r="DF12" s="200"/>
      <c r="DG12" s="200"/>
      <c r="DH12" s="200"/>
      <c r="DI12" s="315"/>
      <c r="DJ12" s="315"/>
      <c r="DK12" s="200"/>
      <c r="DL12" s="200"/>
      <c r="DM12" s="200"/>
      <c r="DN12" s="200"/>
      <c r="DO12" s="200"/>
      <c r="DP12" s="200"/>
      <c r="DQ12" s="200"/>
      <c r="DR12" s="200"/>
      <c r="DS12" s="200"/>
      <c r="DT12" s="200"/>
      <c r="DU12" s="200"/>
      <c r="DV12" s="200"/>
      <c r="DW12" s="200"/>
    </row>
    <row r="13" spans="1:127" s="38" customFormat="1" ht="21.9" customHeight="1" x14ac:dyDescent="0.25">
      <c r="A13" s="525" t="s">
        <v>24</v>
      </c>
      <c r="B13" s="525"/>
      <c r="C13" s="525"/>
      <c r="D13" s="525"/>
      <c r="E13" s="525"/>
      <c r="F13" s="525"/>
      <c r="G13" s="525"/>
      <c r="H13" s="525"/>
      <c r="I13" s="525"/>
      <c r="J13" s="525"/>
      <c r="K13" s="487"/>
      <c r="L13" s="531"/>
      <c r="M13" s="531"/>
      <c r="N13" s="531"/>
      <c r="O13" s="531"/>
      <c r="P13" s="531"/>
      <c r="Q13" s="531"/>
      <c r="R13" s="531"/>
      <c r="S13" s="531"/>
      <c r="T13" s="531"/>
      <c r="U13" s="531"/>
      <c r="V13" s="531"/>
      <c r="W13" s="531"/>
      <c r="X13" s="531"/>
      <c r="Y13" s="531"/>
      <c r="Z13" s="531"/>
      <c r="AA13" s="531"/>
      <c r="AB13" s="531"/>
      <c r="AC13" s="531"/>
      <c r="AD13" s="531"/>
      <c r="AE13" s="531"/>
      <c r="AF13" s="531"/>
      <c r="AG13" s="531"/>
      <c r="AH13" s="531"/>
      <c r="AI13" s="531"/>
      <c r="AJ13" s="531"/>
      <c r="AK13" s="531"/>
      <c r="AL13" s="531"/>
      <c r="AM13" s="531"/>
      <c r="AN13" s="531"/>
      <c r="AO13" s="531"/>
      <c r="AP13" s="531"/>
      <c r="AQ13" s="531"/>
      <c r="AR13" s="529"/>
      <c r="AS13" s="529"/>
      <c r="AT13" s="529"/>
      <c r="AU13" s="529"/>
      <c r="AV13" s="53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c r="BY13" s="200"/>
      <c r="BZ13" s="200"/>
      <c r="CA13" s="200"/>
      <c r="CB13" s="200"/>
      <c r="CC13" s="200"/>
      <c r="CD13" s="200"/>
      <c r="CE13" s="200"/>
      <c r="CF13" s="200"/>
      <c r="CG13" s="200"/>
      <c r="CH13" s="200"/>
      <c r="CI13" s="200"/>
      <c r="CJ13" s="200"/>
      <c r="CK13" s="200"/>
      <c r="CL13" s="200"/>
      <c r="CM13" s="200"/>
      <c r="CN13" s="200"/>
      <c r="CO13" s="200"/>
      <c r="CP13" s="200"/>
      <c r="CQ13" s="200"/>
      <c r="CR13" s="200"/>
      <c r="CS13" s="200"/>
      <c r="CT13" s="200"/>
      <c r="CU13" s="200"/>
      <c r="CV13" s="200"/>
      <c r="CW13" s="200"/>
      <c r="CX13" s="200"/>
      <c r="CY13" s="200"/>
      <c r="CZ13" s="200"/>
      <c r="DA13" s="200"/>
      <c r="DB13" s="200"/>
      <c r="DC13" s="200"/>
      <c r="DD13" s="200"/>
      <c r="DE13" s="200"/>
      <c r="DF13" s="200"/>
      <c r="DG13" s="200"/>
      <c r="DH13" s="200"/>
      <c r="DI13" s="315"/>
      <c r="DJ13" s="315"/>
      <c r="DK13" s="200"/>
      <c r="DL13" s="200"/>
      <c r="DM13" s="200"/>
      <c r="DN13" s="200"/>
      <c r="DO13" s="200"/>
      <c r="DP13" s="200"/>
      <c r="DQ13" s="200"/>
      <c r="DR13" s="200"/>
      <c r="DS13" s="200"/>
      <c r="DT13" s="200"/>
      <c r="DU13" s="200"/>
      <c r="DV13" s="200"/>
      <c r="DW13" s="200"/>
    </row>
    <row r="14" spans="1:127" s="38" customFormat="1" ht="21.9" customHeight="1" x14ac:dyDescent="0.25">
      <c r="A14" s="320" t="s">
        <v>25</v>
      </c>
      <c r="B14" s="320"/>
      <c r="C14" s="320"/>
      <c r="D14" s="320"/>
      <c r="E14" s="320"/>
      <c r="F14" s="320"/>
      <c r="G14" s="320"/>
      <c r="H14" s="320"/>
      <c r="I14" s="320"/>
      <c r="J14" s="320"/>
      <c r="K14" s="487"/>
      <c r="L14" s="531"/>
      <c r="M14" s="531"/>
      <c r="N14" s="531"/>
      <c r="O14" s="531"/>
      <c r="P14" s="531"/>
      <c r="Q14" s="531"/>
      <c r="R14" s="531"/>
      <c r="S14" s="531"/>
      <c r="T14" s="531"/>
      <c r="U14" s="531"/>
      <c r="V14" s="531"/>
      <c r="W14" s="531"/>
      <c r="X14" s="531"/>
      <c r="Y14" s="531"/>
      <c r="Z14" s="531"/>
      <c r="AA14" s="531"/>
      <c r="AB14" s="531"/>
      <c r="AC14" s="531"/>
      <c r="AD14" s="531"/>
      <c r="AE14" s="531"/>
      <c r="AF14" s="531"/>
      <c r="AG14" s="531"/>
      <c r="AH14" s="531"/>
      <c r="AI14" s="531"/>
      <c r="AJ14" s="531"/>
      <c r="AK14" s="531"/>
      <c r="AL14" s="531"/>
      <c r="AM14" s="531"/>
      <c r="AN14" s="531"/>
      <c r="AO14" s="531"/>
      <c r="AP14" s="531"/>
      <c r="AQ14" s="531"/>
      <c r="AR14" s="529"/>
      <c r="AS14" s="529"/>
      <c r="AT14" s="529"/>
      <c r="AU14" s="529"/>
      <c r="AV14" s="53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c r="BY14" s="200"/>
      <c r="BZ14" s="200"/>
      <c r="CA14" s="200"/>
      <c r="CB14" s="200"/>
      <c r="CC14" s="200"/>
      <c r="CD14" s="200"/>
      <c r="CE14" s="200"/>
      <c r="CF14" s="200"/>
      <c r="CG14" s="200"/>
      <c r="CH14" s="200"/>
      <c r="CI14" s="200"/>
      <c r="CJ14" s="200"/>
      <c r="CK14" s="200"/>
      <c r="CL14" s="200"/>
      <c r="CM14" s="200"/>
      <c r="CN14" s="200"/>
      <c r="CO14" s="200"/>
      <c r="CP14" s="200"/>
      <c r="CQ14" s="200"/>
      <c r="CR14" s="200"/>
      <c r="CS14" s="200"/>
      <c r="CT14" s="200"/>
      <c r="CU14" s="200"/>
      <c r="CV14" s="200"/>
      <c r="CW14" s="200"/>
      <c r="CX14" s="200"/>
      <c r="CY14" s="200"/>
      <c r="CZ14" s="200"/>
      <c r="DA14" s="200"/>
      <c r="DB14" s="200"/>
      <c r="DC14" s="200"/>
      <c r="DD14" s="200"/>
      <c r="DE14" s="200"/>
      <c r="DF14" s="200"/>
      <c r="DG14" s="200"/>
      <c r="DH14" s="200"/>
      <c r="DI14" s="315"/>
      <c r="DJ14" s="315"/>
      <c r="DK14" s="200"/>
      <c r="DL14" s="200"/>
      <c r="DM14" s="200"/>
      <c r="DN14" s="200"/>
      <c r="DO14" s="200"/>
      <c r="DP14" s="200"/>
      <c r="DQ14" s="200"/>
      <c r="DR14" s="200"/>
      <c r="DS14" s="200"/>
      <c r="DT14" s="200"/>
      <c r="DU14" s="200"/>
      <c r="DV14" s="200"/>
      <c r="DW14" s="200"/>
    </row>
    <row r="15" spans="1:127" s="38" customFormat="1" ht="21.9" customHeight="1" x14ac:dyDescent="0.25">
      <c r="A15" s="320" t="s">
        <v>26</v>
      </c>
      <c r="B15" s="320"/>
      <c r="C15" s="320"/>
      <c r="D15" s="320"/>
      <c r="E15" s="320"/>
      <c r="F15" s="320"/>
      <c r="G15" s="320"/>
      <c r="H15" s="320"/>
      <c r="I15" s="320"/>
      <c r="J15" s="320"/>
      <c r="K15" s="487"/>
      <c r="L15" s="531"/>
      <c r="M15" s="531"/>
      <c r="N15" s="531"/>
      <c r="O15" s="531"/>
      <c r="P15" s="531"/>
      <c r="Q15" s="531"/>
      <c r="R15" s="531"/>
      <c r="S15" s="531"/>
      <c r="T15" s="531"/>
      <c r="U15" s="531"/>
      <c r="V15" s="531"/>
      <c r="W15" s="531"/>
      <c r="X15" s="531"/>
      <c r="Y15" s="531"/>
      <c r="Z15" s="531"/>
      <c r="AA15" s="531"/>
      <c r="AB15" s="531"/>
      <c r="AC15" s="531"/>
      <c r="AD15" s="531"/>
      <c r="AE15" s="531"/>
      <c r="AF15" s="531"/>
      <c r="AG15" s="531"/>
      <c r="AH15" s="531"/>
      <c r="AI15" s="531"/>
      <c r="AJ15" s="531"/>
      <c r="AK15" s="531"/>
      <c r="AL15" s="531"/>
      <c r="AM15" s="531"/>
      <c r="AN15" s="531"/>
      <c r="AO15" s="531"/>
      <c r="AP15" s="531"/>
      <c r="AQ15" s="531"/>
      <c r="AR15" s="529"/>
      <c r="AS15" s="529"/>
      <c r="AT15" s="529"/>
      <c r="AU15" s="529"/>
      <c r="AV15" s="53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c r="BY15" s="200"/>
      <c r="BZ15" s="200"/>
      <c r="CA15" s="200"/>
      <c r="CB15" s="200"/>
      <c r="CC15" s="200"/>
      <c r="CD15" s="200"/>
      <c r="CE15" s="200"/>
      <c r="CF15" s="200"/>
      <c r="CG15" s="200"/>
      <c r="CH15" s="200"/>
      <c r="CI15" s="200"/>
      <c r="CJ15" s="200"/>
      <c r="CK15" s="200"/>
      <c r="CL15" s="200"/>
      <c r="CM15" s="200"/>
      <c r="CN15" s="200"/>
      <c r="CO15" s="200"/>
      <c r="CP15" s="200"/>
      <c r="CQ15" s="200"/>
      <c r="CR15" s="200"/>
      <c r="CS15" s="200"/>
      <c r="CT15" s="200"/>
      <c r="CU15" s="200"/>
      <c r="CV15" s="200"/>
      <c r="CW15" s="200"/>
      <c r="CX15" s="200"/>
      <c r="CY15" s="200"/>
      <c r="CZ15" s="200"/>
      <c r="DA15" s="200"/>
      <c r="DB15" s="200"/>
      <c r="DC15" s="200"/>
      <c r="DD15" s="200"/>
      <c r="DE15" s="200"/>
      <c r="DF15" s="200"/>
      <c r="DG15" s="200"/>
      <c r="DH15" s="200"/>
      <c r="DI15" s="315"/>
      <c r="DJ15" s="315"/>
      <c r="DK15" s="200"/>
      <c r="DL15" s="200"/>
      <c r="DM15" s="200"/>
      <c r="DN15" s="200"/>
      <c r="DO15" s="200"/>
      <c r="DP15" s="200"/>
      <c r="DQ15" s="200"/>
      <c r="DR15" s="200"/>
      <c r="DS15" s="200"/>
      <c r="DT15" s="200"/>
      <c r="DU15" s="200"/>
      <c r="DV15" s="200"/>
      <c r="DW15" s="200"/>
    </row>
    <row r="16" spans="1:127" s="38" customFormat="1" ht="21.9" customHeight="1" x14ac:dyDescent="0.25">
      <c r="A16" s="525" t="s">
        <v>27</v>
      </c>
      <c r="B16" s="525"/>
      <c r="C16" s="525"/>
      <c r="D16" s="525"/>
      <c r="E16" s="525"/>
      <c r="F16" s="525"/>
      <c r="G16" s="525"/>
      <c r="H16" s="525"/>
      <c r="I16" s="525"/>
      <c r="J16" s="525"/>
      <c r="K16" s="487"/>
      <c r="L16" s="531"/>
      <c r="M16" s="531"/>
      <c r="N16" s="531"/>
      <c r="O16" s="531"/>
      <c r="P16" s="531"/>
      <c r="Q16" s="531"/>
      <c r="R16" s="531"/>
      <c r="S16" s="531"/>
      <c r="T16" s="531"/>
      <c r="U16" s="531"/>
      <c r="V16" s="531"/>
      <c r="W16" s="531"/>
      <c r="X16" s="531"/>
      <c r="Y16" s="531"/>
      <c r="Z16" s="531"/>
      <c r="AA16" s="531"/>
      <c r="AB16" s="531"/>
      <c r="AC16" s="531"/>
      <c r="AD16" s="531"/>
      <c r="AE16" s="531"/>
      <c r="AF16" s="531"/>
      <c r="AG16" s="531"/>
      <c r="AH16" s="531"/>
      <c r="AI16" s="531"/>
      <c r="AJ16" s="531"/>
      <c r="AK16" s="531"/>
      <c r="AL16" s="531"/>
      <c r="AM16" s="531"/>
      <c r="AN16" s="531"/>
      <c r="AO16" s="531"/>
      <c r="AP16" s="531"/>
      <c r="AQ16" s="531"/>
      <c r="AR16" s="529"/>
      <c r="AS16" s="529"/>
      <c r="AT16" s="529"/>
      <c r="AU16" s="529"/>
      <c r="AV16" s="53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c r="BY16" s="200"/>
      <c r="BZ16" s="200"/>
      <c r="CA16" s="200"/>
      <c r="CB16" s="200"/>
      <c r="CC16" s="200"/>
      <c r="CD16" s="200"/>
      <c r="CE16" s="200"/>
      <c r="CF16" s="200"/>
      <c r="CG16" s="200"/>
      <c r="CH16" s="200"/>
      <c r="CI16" s="200"/>
      <c r="CJ16" s="200"/>
      <c r="CK16" s="200"/>
      <c r="CL16" s="200"/>
      <c r="CM16" s="200"/>
      <c r="CN16" s="200"/>
      <c r="CO16" s="200"/>
      <c r="CP16" s="200"/>
      <c r="CQ16" s="200"/>
      <c r="CR16" s="200"/>
      <c r="CS16" s="200"/>
      <c r="CT16" s="200"/>
      <c r="CU16" s="200"/>
      <c r="CV16" s="200"/>
      <c r="CW16" s="200"/>
      <c r="CX16" s="200"/>
      <c r="CY16" s="200"/>
      <c r="CZ16" s="200"/>
      <c r="DA16" s="200"/>
      <c r="DB16" s="200"/>
      <c r="DC16" s="200"/>
      <c r="DD16" s="200"/>
      <c r="DE16" s="200"/>
      <c r="DF16" s="200"/>
      <c r="DG16" s="200"/>
      <c r="DH16" s="200"/>
      <c r="DI16" s="315"/>
      <c r="DJ16" s="315"/>
      <c r="DK16" s="200"/>
      <c r="DL16" s="200"/>
      <c r="DM16" s="200"/>
      <c r="DN16" s="200"/>
      <c r="DO16" s="200"/>
      <c r="DP16" s="200"/>
      <c r="DQ16" s="200"/>
      <c r="DR16" s="200"/>
      <c r="DS16" s="200"/>
      <c r="DT16" s="200"/>
      <c r="DU16" s="200"/>
      <c r="DV16" s="200"/>
      <c r="DW16" s="200"/>
    </row>
    <row r="17" spans="1:130" s="38" customFormat="1" ht="21.9" customHeight="1" x14ac:dyDescent="0.25">
      <c r="A17" s="525" t="s">
        <v>28</v>
      </c>
      <c r="B17" s="525"/>
      <c r="C17" s="525"/>
      <c r="D17" s="525"/>
      <c r="E17" s="525"/>
      <c r="F17" s="525"/>
      <c r="G17" s="525"/>
      <c r="H17" s="525"/>
      <c r="I17" s="525"/>
      <c r="J17" s="525"/>
      <c r="K17" s="532"/>
      <c r="L17" s="531"/>
      <c r="M17" s="531"/>
      <c r="N17" s="531"/>
      <c r="O17" s="531"/>
      <c r="P17" s="531"/>
      <c r="Q17" s="531"/>
      <c r="R17" s="531"/>
      <c r="S17" s="531"/>
      <c r="T17" s="531"/>
      <c r="U17" s="531"/>
      <c r="V17" s="531"/>
      <c r="W17" s="531"/>
      <c r="X17" s="531"/>
      <c r="Y17" s="531"/>
      <c r="Z17" s="531"/>
      <c r="AA17" s="531"/>
      <c r="AB17" s="531"/>
      <c r="AC17" s="531"/>
      <c r="AD17" s="531"/>
      <c r="AE17" s="531"/>
      <c r="AF17" s="531"/>
      <c r="AG17" s="531"/>
      <c r="AH17" s="531"/>
      <c r="AI17" s="531"/>
      <c r="AJ17" s="531"/>
      <c r="AK17" s="531"/>
      <c r="AL17" s="531"/>
      <c r="AM17" s="531"/>
      <c r="AN17" s="531"/>
      <c r="AO17" s="531"/>
      <c r="AP17" s="531"/>
      <c r="AQ17" s="531"/>
      <c r="AR17" s="529"/>
      <c r="AS17" s="529"/>
      <c r="AT17" s="529"/>
      <c r="AU17" s="529"/>
      <c r="AV17" s="53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t="s">
        <v>17</v>
      </c>
      <c r="DF17" s="200"/>
      <c r="DG17" s="200"/>
      <c r="DH17" s="200"/>
      <c r="DI17" s="315" t="s">
        <v>29</v>
      </c>
      <c r="DJ17" s="315"/>
      <c r="DK17" s="200"/>
      <c r="DL17" s="200"/>
      <c r="DM17" s="200"/>
      <c r="DN17" s="200"/>
      <c r="DO17" s="200"/>
      <c r="DP17" s="200"/>
      <c r="DQ17" s="200"/>
      <c r="DR17" s="200"/>
      <c r="DS17" s="200"/>
      <c r="DT17" s="200"/>
      <c r="DU17" s="200"/>
      <c r="DV17" s="200"/>
      <c r="DW17" s="200"/>
      <c r="DX17" s="200"/>
      <c r="DY17" s="200"/>
      <c r="DZ17" s="200"/>
    </row>
    <row r="18" spans="1:130" s="38" customFormat="1" ht="21.9" customHeight="1" x14ac:dyDescent="0.25">
      <c r="A18" s="201"/>
      <c r="B18" s="201"/>
      <c r="C18" s="201"/>
      <c r="D18" s="201"/>
      <c r="E18" s="201"/>
      <c r="F18" s="201"/>
      <c r="G18" s="201"/>
      <c r="H18" s="201"/>
      <c r="I18" s="201"/>
      <c r="J18" s="201"/>
      <c r="K18" s="201"/>
      <c r="L18" s="201"/>
      <c r="M18" s="201"/>
      <c r="N18" s="201"/>
      <c r="O18" s="201"/>
      <c r="P18" s="201"/>
      <c r="Q18" s="201"/>
      <c r="R18" s="201"/>
      <c r="S18" s="201"/>
      <c r="T18" s="201"/>
      <c r="U18" s="201"/>
      <c r="V18" s="201"/>
      <c r="W18" s="201"/>
      <c r="X18" s="201"/>
      <c r="Y18" s="201"/>
      <c r="Z18" s="201"/>
      <c r="AA18" s="201"/>
      <c r="AB18" s="201"/>
      <c r="AC18" s="201"/>
      <c r="AD18" s="201"/>
      <c r="AE18" s="201"/>
      <c r="AF18" s="201"/>
      <c r="AG18" s="201"/>
      <c r="AH18" s="201"/>
      <c r="AI18" s="201"/>
      <c r="AJ18" s="201"/>
      <c r="AK18" s="201"/>
      <c r="AL18" s="201"/>
      <c r="AM18" s="201"/>
      <c r="AN18" s="201"/>
      <c r="AO18" s="201"/>
      <c r="AP18" s="201"/>
      <c r="AQ18" s="201"/>
      <c r="AR18" s="201"/>
      <c r="AS18" s="201"/>
      <c r="AT18" s="201"/>
      <c r="AU18" s="201"/>
      <c r="AV18" s="201"/>
      <c r="AW18" s="201"/>
      <c r="AX18" s="200"/>
      <c r="AY18" s="39"/>
      <c r="AZ18" s="200"/>
      <c r="BA18" s="200"/>
      <c r="BB18" s="200"/>
      <c r="BC18" s="200"/>
      <c r="BD18" s="200"/>
      <c r="BE18" s="200"/>
      <c r="BF18" s="200"/>
      <c r="BG18" s="200"/>
      <c r="BH18" s="200"/>
      <c r="BI18" s="200"/>
      <c r="BJ18" s="200"/>
      <c r="BK18" s="200"/>
      <c r="BL18" s="200"/>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315" t="s">
        <v>30</v>
      </c>
      <c r="DJ18" s="200"/>
      <c r="DK18" s="315"/>
      <c r="DL18" s="315"/>
      <c r="DM18" s="200"/>
      <c r="DN18" s="200"/>
      <c r="DO18" s="200"/>
      <c r="DP18" s="200"/>
      <c r="DQ18" s="200"/>
      <c r="DR18" s="200"/>
      <c r="DS18" s="200"/>
      <c r="DT18" s="200"/>
      <c r="DU18" s="200"/>
      <c r="DV18" s="200"/>
      <c r="DW18" s="200"/>
      <c r="DX18" s="200"/>
      <c r="DY18" s="200"/>
      <c r="DZ18" s="200"/>
    </row>
    <row r="19" spans="1:130" s="30" customFormat="1" ht="21.9" customHeight="1" x14ac:dyDescent="0.25">
      <c r="A19" s="518" t="s">
        <v>31</v>
      </c>
      <c r="B19" s="518"/>
      <c r="C19" s="518"/>
      <c r="D19" s="518"/>
      <c r="E19" s="518"/>
      <c r="F19" s="518"/>
      <c r="G19" s="518"/>
      <c r="H19" s="518"/>
      <c r="I19" s="518"/>
      <c r="J19" s="518"/>
      <c r="K19" s="518"/>
      <c r="L19" s="518"/>
      <c r="M19" s="518"/>
      <c r="N19" s="518"/>
      <c r="O19" s="518"/>
      <c r="P19" s="518"/>
      <c r="Q19" s="518"/>
      <c r="R19" s="518"/>
      <c r="S19" s="518"/>
      <c r="T19" s="518"/>
      <c r="U19" s="321"/>
      <c r="V19" s="321"/>
      <c r="W19" s="321"/>
      <c r="X19" s="321"/>
      <c r="Y19" s="321"/>
      <c r="Z19" s="321" t="s">
        <v>32</v>
      </c>
      <c r="AA19" s="321"/>
      <c r="AB19" s="321"/>
      <c r="AC19" s="346"/>
      <c r="AD19" s="346"/>
      <c r="AE19" s="346"/>
      <c r="AF19" s="346"/>
      <c r="AH19" s="346"/>
      <c r="AI19" s="346"/>
      <c r="AJ19" s="346"/>
      <c r="AL19" s="321"/>
      <c r="AM19" s="321"/>
      <c r="AN19" s="321"/>
      <c r="AO19" s="321"/>
      <c r="AP19" s="101"/>
      <c r="AQ19" s="101"/>
      <c r="AR19" s="101"/>
      <c r="AS19" s="101"/>
      <c r="AT19" s="101"/>
      <c r="AU19" s="101"/>
      <c r="AV19" s="101"/>
      <c r="AW19" s="101"/>
      <c r="AX19" s="102"/>
      <c r="AY19" s="102"/>
      <c r="AZ19" s="102"/>
      <c r="BA19" s="102"/>
      <c r="BB19" s="102"/>
      <c r="BC19" s="102"/>
      <c r="BE19" s="103"/>
      <c r="BF19" s="103"/>
      <c r="DQ19" s="315"/>
      <c r="DR19" s="315"/>
    </row>
    <row r="20" spans="1:130" s="38" customFormat="1" ht="21.9" customHeight="1" x14ac:dyDescent="0.25">
      <c r="A20" s="200"/>
      <c r="B20" s="200"/>
      <c r="C20" s="200"/>
      <c r="D20" s="502" t="s">
        <v>33</v>
      </c>
      <c r="E20" s="503"/>
      <c r="F20" s="503"/>
      <c r="G20" s="503"/>
      <c r="H20" s="503"/>
      <c r="I20" s="503"/>
      <c r="J20" s="503"/>
      <c r="K20" s="503"/>
      <c r="L20" s="503"/>
      <c r="M20" s="503"/>
      <c r="N20" s="503"/>
      <c r="O20" s="503"/>
      <c r="P20" s="503"/>
      <c r="Q20" s="504"/>
      <c r="R20" s="519"/>
      <c r="S20" s="520"/>
      <c r="T20" s="520"/>
      <c r="U20" s="520"/>
      <c r="V20" s="520"/>
      <c r="W20" s="520"/>
      <c r="X20" s="521"/>
      <c r="Y20" s="200"/>
      <c r="Z20" s="200"/>
      <c r="AA20" s="200"/>
      <c r="AB20" s="200"/>
      <c r="AC20" s="200"/>
      <c r="AD20" s="200"/>
      <c r="AE20" s="221" t="s">
        <v>34</v>
      </c>
      <c r="AF20" s="200"/>
      <c r="AG20" s="479"/>
      <c r="AH20" s="480"/>
      <c r="AI20" s="480"/>
      <c r="AJ20" s="480"/>
      <c r="AK20" s="480"/>
      <c r="AL20" s="480"/>
      <c r="AM20" s="480"/>
      <c r="AN20" s="480"/>
      <c r="AO20" s="480"/>
      <c r="AP20" s="480"/>
      <c r="AQ20" s="480"/>
      <c r="AR20" s="480"/>
      <c r="AS20" s="480"/>
      <c r="AT20" s="480"/>
      <c r="AU20" s="480"/>
      <c r="AV20" s="481"/>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104"/>
      <c r="DJ20" s="104"/>
      <c r="DK20" s="200"/>
      <c r="DL20" s="200"/>
      <c r="DM20" s="200"/>
      <c r="DN20" s="200"/>
      <c r="DO20" s="200"/>
      <c r="DP20" s="200"/>
      <c r="DQ20" s="200"/>
      <c r="DR20" s="200"/>
      <c r="DS20" s="200"/>
      <c r="DT20" s="200"/>
      <c r="DU20" s="200"/>
      <c r="DV20" s="200"/>
      <c r="DW20" s="200"/>
      <c r="DX20" s="200"/>
      <c r="DY20" s="200"/>
      <c r="DZ20" s="200"/>
    </row>
    <row r="21" spans="1:130" s="38" customFormat="1" ht="21.9" customHeight="1" thickBot="1" x14ac:dyDescent="0.3">
      <c r="A21" s="200"/>
      <c r="B21" s="200"/>
      <c r="C21" s="200"/>
      <c r="D21" s="502" t="s">
        <v>35</v>
      </c>
      <c r="E21" s="503"/>
      <c r="F21" s="503"/>
      <c r="G21" s="503"/>
      <c r="H21" s="503"/>
      <c r="I21" s="503"/>
      <c r="J21" s="503"/>
      <c r="K21" s="503"/>
      <c r="L21" s="503"/>
      <c r="M21" s="503"/>
      <c r="N21" s="503"/>
      <c r="O21" s="503"/>
      <c r="P21" s="503"/>
      <c r="Q21" s="504"/>
      <c r="R21" s="522"/>
      <c r="S21" s="523"/>
      <c r="T21" s="523"/>
      <c r="U21" s="523"/>
      <c r="V21" s="523"/>
      <c r="W21" s="523"/>
      <c r="X21" s="524"/>
      <c r="Y21" s="200"/>
      <c r="Z21" s="200"/>
      <c r="AA21" s="200"/>
      <c r="AB21" s="200"/>
      <c r="AC21" s="200"/>
      <c r="AD21" s="200"/>
      <c r="AE21" s="200"/>
      <c r="AF21" s="200"/>
      <c r="AG21" s="200"/>
      <c r="AH21" s="200"/>
      <c r="AI21" s="200"/>
      <c r="AJ21" s="200"/>
      <c r="AK21" s="200"/>
      <c r="AL21" s="200"/>
      <c r="AM21" s="200"/>
      <c r="AN21" s="200"/>
      <c r="AO21" s="200"/>
      <c r="AP21" s="200"/>
      <c r="AQ21" s="200"/>
      <c r="AR21" s="200"/>
      <c r="AS21" s="200"/>
      <c r="AT21" s="200"/>
      <c r="AU21" s="200"/>
      <c r="AV21" s="200"/>
      <c r="AW21" s="200"/>
      <c r="AX21" s="200"/>
      <c r="AY21" s="200"/>
      <c r="AZ21" s="200"/>
      <c r="BA21" s="200"/>
      <c r="BB21" s="200"/>
      <c r="BC21" s="200"/>
      <c r="BD21" s="200"/>
      <c r="BE21" s="200"/>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33" t="str">
        <f>IF(R20=0,"Specify",R20)</f>
        <v>Specify</v>
      </c>
      <c r="DJ21" s="315"/>
      <c r="DK21" s="200"/>
      <c r="DL21" s="200"/>
      <c r="DM21" s="200"/>
      <c r="DN21" s="200"/>
      <c r="DO21" s="200"/>
      <c r="DP21" s="200"/>
      <c r="DQ21" s="200"/>
      <c r="DR21" s="200"/>
      <c r="DS21" s="200"/>
      <c r="DT21" s="200"/>
      <c r="DU21" s="200"/>
      <c r="DV21" s="200"/>
      <c r="DW21" s="200"/>
      <c r="DX21" s="200"/>
      <c r="DY21" s="200"/>
      <c r="DZ21" s="200"/>
    </row>
    <row r="22" spans="1:130" s="38" customFormat="1" ht="21.9" customHeight="1" thickBot="1" x14ac:dyDescent="0.3">
      <c r="A22" s="200"/>
      <c r="B22" s="200"/>
      <c r="C22" s="200"/>
      <c r="D22" s="499" t="s">
        <v>36</v>
      </c>
      <c r="E22" s="500"/>
      <c r="F22" s="500"/>
      <c r="G22" s="500"/>
      <c r="H22" s="500"/>
      <c r="I22" s="500"/>
      <c r="J22" s="500"/>
      <c r="K22" s="500"/>
      <c r="L22" s="500"/>
      <c r="M22" s="500"/>
      <c r="N22" s="500"/>
      <c r="O22" s="500"/>
      <c r="P22" s="500"/>
      <c r="Q22" s="501"/>
      <c r="R22" s="505" t="str">
        <f>IF(OR(R20=0,R21=0),"",SUM((R21*30.416667)/2)+R20)</f>
        <v/>
      </c>
      <c r="S22" s="506"/>
      <c r="T22" s="506"/>
      <c r="U22" s="506"/>
      <c r="V22" s="506"/>
      <c r="W22" s="506"/>
      <c r="X22" s="507"/>
      <c r="Y22" s="200"/>
      <c r="Z22" s="200"/>
      <c r="AA22" s="200"/>
      <c r="AB22" s="200"/>
      <c r="AC22" s="200"/>
      <c r="AD22" s="200"/>
      <c r="AE22" s="200"/>
      <c r="AF22" s="200"/>
      <c r="AG22" s="200"/>
      <c r="AH22" s="200"/>
      <c r="AI22" s="200"/>
      <c r="AJ22" s="200"/>
      <c r="AK22" s="200"/>
      <c r="AL22" s="200"/>
      <c r="AM22" s="200"/>
      <c r="AN22" s="200"/>
      <c r="AO22" s="200"/>
      <c r="AP22" s="200"/>
      <c r="AQ22" s="200"/>
      <c r="AR22" s="200"/>
      <c r="AS22" s="200"/>
      <c r="AT22" s="200"/>
      <c r="AU22" s="200"/>
      <c r="AV22" s="20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34" t="str">
        <f>IF(R21=0,"Specify",R21)</f>
        <v>Specify</v>
      </c>
      <c r="DJ22" s="315"/>
      <c r="DK22" s="200"/>
      <c r="DL22" s="200"/>
      <c r="DM22" s="200"/>
      <c r="DN22" s="200"/>
      <c r="DO22" s="200"/>
      <c r="DP22" s="200"/>
      <c r="DQ22" s="200"/>
      <c r="DR22" s="200"/>
      <c r="DS22" s="200"/>
      <c r="DT22" s="200"/>
      <c r="DU22" s="200"/>
      <c r="DV22" s="200"/>
      <c r="DW22" s="200"/>
      <c r="DX22" s="200"/>
      <c r="DY22" s="200"/>
      <c r="DZ22" s="200"/>
    </row>
    <row r="23" spans="1:130" s="30" customFormat="1" ht="21.9" customHeight="1" x14ac:dyDescent="0.25">
      <c r="A23" s="321" t="s">
        <v>37</v>
      </c>
      <c r="B23" s="321"/>
      <c r="C23" s="321"/>
      <c r="D23" s="321"/>
      <c r="E23" s="321"/>
      <c r="F23" s="321"/>
      <c r="G23" s="321"/>
      <c r="H23" s="321"/>
      <c r="I23" s="321"/>
      <c r="J23" s="321"/>
      <c r="K23" s="321"/>
      <c r="L23" s="321"/>
      <c r="M23" s="321"/>
      <c r="N23" s="321"/>
      <c r="O23" s="321"/>
      <c r="P23" s="321"/>
      <c r="Q23" s="321"/>
      <c r="R23" s="321"/>
      <c r="S23" s="321"/>
      <c r="T23" s="321"/>
      <c r="U23" s="346"/>
      <c r="V23" s="346"/>
      <c r="W23" s="346"/>
      <c r="X23" s="346"/>
      <c r="Y23" s="346"/>
      <c r="Z23" s="321" t="str">
        <f>IF(R25&gt;0,"SPECIFY RENOVATION LEVEL","")</f>
        <v/>
      </c>
      <c r="AB23" s="293"/>
      <c r="AC23" s="293"/>
      <c r="AD23" s="293"/>
      <c r="AE23" s="293"/>
      <c r="AF23" s="293"/>
      <c r="AG23" s="293"/>
      <c r="AH23" s="315"/>
      <c r="AI23" s="315"/>
      <c r="AJ23" s="315"/>
      <c r="AK23" s="315"/>
      <c r="AL23" s="200"/>
      <c r="AM23" s="105"/>
      <c r="AN23" s="39"/>
      <c r="AO23" s="39"/>
      <c r="AP23" s="39"/>
      <c r="AQ23" s="39"/>
      <c r="AR23" s="39"/>
      <c r="AS23" s="39"/>
      <c r="AW23" s="108"/>
      <c r="AX23" s="103"/>
      <c r="DI23" s="315"/>
      <c r="DJ23" s="315"/>
    </row>
    <row r="24" spans="1:130" s="38" customFormat="1" ht="21.9" customHeight="1" x14ac:dyDescent="0.25">
      <c r="A24" s="200"/>
      <c r="B24" s="200"/>
      <c r="C24" s="200"/>
      <c r="D24" s="502" t="s">
        <v>38</v>
      </c>
      <c r="E24" s="503"/>
      <c r="F24" s="503"/>
      <c r="G24" s="503"/>
      <c r="H24" s="503"/>
      <c r="I24" s="503"/>
      <c r="J24" s="503"/>
      <c r="K24" s="503"/>
      <c r="L24" s="503"/>
      <c r="M24" s="503"/>
      <c r="N24" s="503"/>
      <c r="O24" s="503"/>
      <c r="P24" s="503"/>
      <c r="Q24" s="504"/>
      <c r="R24" s="490"/>
      <c r="S24" s="491"/>
      <c r="T24" s="491"/>
      <c r="U24" s="491"/>
      <c r="V24" s="491"/>
      <c r="W24" s="491"/>
      <c r="X24" s="492"/>
      <c r="Y24" s="200"/>
      <c r="Z24" s="200"/>
      <c r="AA24" s="105" t="str">
        <f>IF(R25&gt;0,"Light: Finishes and ceiling","")</f>
        <v/>
      </c>
      <c r="AB24" s="293"/>
      <c r="AC24" s="293"/>
      <c r="AD24" s="293"/>
      <c r="AE24" s="293"/>
      <c r="AF24" s="293"/>
      <c r="AG24" s="293"/>
      <c r="AH24" s="42"/>
      <c r="AI24" s="200"/>
      <c r="AJ24" s="106"/>
      <c r="AK24" s="106"/>
      <c r="AL24" s="107"/>
      <c r="AM24" s="107"/>
      <c r="AN24" s="107"/>
      <c r="AO24" s="107"/>
      <c r="AP24" s="107"/>
      <c r="AQ24" s="107"/>
      <c r="AR24" s="107"/>
      <c r="AS24" s="39"/>
      <c r="AT24" s="200"/>
      <c r="AU24" s="200"/>
      <c r="AV24" s="200"/>
      <c r="AW24" s="39"/>
      <c r="AX24" s="200"/>
      <c r="AY24" s="200"/>
      <c r="AZ24" s="200"/>
      <c r="BA24" s="200"/>
      <c r="BB24" s="200"/>
      <c r="BC24" s="105"/>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104"/>
      <c r="DJ24" s="104"/>
      <c r="DK24" s="200"/>
      <c r="DL24" s="200"/>
      <c r="DM24" s="200"/>
      <c r="DN24" s="200"/>
      <c r="DO24" s="200"/>
      <c r="DP24" s="200"/>
      <c r="DQ24" s="200"/>
      <c r="DR24" s="200"/>
      <c r="DS24" s="200"/>
      <c r="DT24" s="200"/>
      <c r="DU24" s="200"/>
      <c r="DV24" s="200"/>
      <c r="DW24" s="200"/>
      <c r="DX24" s="200"/>
      <c r="DY24" s="200"/>
      <c r="DZ24" s="200"/>
    </row>
    <row r="25" spans="1:130" s="38" customFormat="1" ht="21.9" customHeight="1" thickBot="1" x14ac:dyDescent="0.3">
      <c r="A25" s="200"/>
      <c r="B25" s="200"/>
      <c r="C25" s="200"/>
      <c r="D25" s="512" t="s">
        <v>39</v>
      </c>
      <c r="E25" s="513"/>
      <c r="F25" s="513"/>
      <c r="G25" s="513"/>
      <c r="H25" s="513"/>
      <c r="I25" s="513"/>
      <c r="J25" s="513"/>
      <c r="K25" s="513"/>
      <c r="L25" s="513"/>
      <c r="M25" s="513"/>
      <c r="N25" s="513"/>
      <c r="O25" s="513"/>
      <c r="P25" s="513"/>
      <c r="Q25" s="514"/>
      <c r="R25" s="496"/>
      <c r="S25" s="497"/>
      <c r="T25" s="497"/>
      <c r="U25" s="497"/>
      <c r="V25" s="497"/>
      <c r="W25" s="497"/>
      <c r="X25" s="498"/>
      <c r="Y25" s="291"/>
      <c r="Z25" s="200"/>
      <c r="AA25" s="105" t="str">
        <f>IF(R25&gt;0,"Medium: Finishes, ceiling","")</f>
        <v/>
      </c>
      <c r="AB25" s="200"/>
      <c r="AC25" s="200"/>
      <c r="AD25" s="200"/>
      <c r="AE25" s="200"/>
      <c r="AF25" s="200"/>
      <c r="AG25" s="200"/>
      <c r="AH25" s="200"/>
      <c r="AI25" s="200"/>
      <c r="AJ25" s="39"/>
      <c r="AK25" s="39"/>
      <c r="AL25" s="39"/>
      <c r="AM25" s="39"/>
      <c r="AN25" s="39"/>
      <c r="AO25" s="39"/>
      <c r="AP25" s="39"/>
      <c r="AQ25" s="39"/>
      <c r="AR25" s="39"/>
      <c r="AS25" s="39"/>
      <c r="AT25" s="200"/>
      <c r="AU25" s="200"/>
      <c r="AV25" s="200"/>
      <c r="AW25" s="39"/>
      <c r="AX25" s="200"/>
      <c r="AY25" s="200"/>
      <c r="AZ25" s="200"/>
      <c r="BA25" s="200"/>
      <c r="BB25" s="200"/>
      <c r="BC25" s="39"/>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315"/>
      <c r="DJ25" s="315"/>
      <c r="DK25" s="200"/>
      <c r="DL25" s="200"/>
      <c r="DM25" s="200"/>
      <c r="DN25" s="200"/>
      <c r="DO25" s="200"/>
      <c r="DP25" s="200"/>
      <c r="DQ25" s="200"/>
      <c r="DR25" s="200"/>
      <c r="DS25" s="200"/>
      <c r="DT25" s="200"/>
      <c r="DU25" s="200"/>
      <c r="DV25" s="200"/>
      <c r="DW25" s="200"/>
      <c r="DX25" s="200"/>
      <c r="DY25" s="200"/>
      <c r="DZ25" s="200"/>
    </row>
    <row r="26" spans="1:130" s="38" customFormat="1" ht="21.9" customHeight="1" thickBot="1" x14ac:dyDescent="0.3">
      <c r="A26" s="200"/>
      <c r="B26" s="200"/>
      <c r="C26" s="200"/>
      <c r="D26" s="499" t="s">
        <v>40</v>
      </c>
      <c r="E26" s="500"/>
      <c r="F26" s="500"/>
      <c r="G26" s="500"/>
      <c r="H26" s="500"/>
      <c r="I26" s="500"/>
      <c r="J26" s="500"/>
      <c r="K26" s="500"/>
      <c r="L26" s="500"/>
      <c r="M26" s="500"/>
      <c r="N26" s="500"/>
      <c r="O26" s="500"/>
      <c r="P26" s="500"/>
      <c r="Q26" s="501"/>
      <c r="R26" s="508">
        <f>SUM(R24:X25)</f>
        <v>0</v>
      </c>
      <c r="S26" s="509"/>
      <c r="T26" s="509"/>
      <c r="U26" s="509"/>
      <c r="V26" s="509"/>
      <c r="W26" s="509"/>
      <c r="X26" s="510"/>
      <c r="Y26" s="200"/>
      <c r="Z26" s="200"/>
      <c r="AA26" s="105" t="str">
        <f>IF(R25&gt;0,"Heavy: Shell completion","")</f>
        <v/>
      </c>
      <c r="AB26" s="200"/>
      <c r="AC26" s="200"/>
      <c r="AD26" s="200"/>
      <c r="AE26" s="200"/>
      <c r="AF26" s="200"/>
      <c r="AG26" s="200"/>
      <c r="AH26" s="200"/>
      <c r="AI26" s="200"/>
      <c r="AJ26" s="39"/>
      <c r="AK26" s="39"/>
      <c r="AL26" s="39"/>
      <c r="AM26" s="39"/>
      <c r="AN26" s="39"/>
      <c r="AO26" s="39"/>
      <c r="AP26" s="39"/>
      <c r="AQ26" s="39"/>
      <c r="AR26" s="39"/>
      <c r="AS26" s="39"/>
      <c r="AT26" s="200"/>
      <c r="AU26" s="200"/>
      <c r="AV26" s="200"/>
      <c r="AW26" s="39"/>
      <c r="AX26" s="200"/>
      <c r="AY26" s="200"/>
      <c r="AZ26" s="200"/>
      <c r="BA26" s="200"/>
      <c r="BB26" s="200"/>
      <c r="BC26" s="105"/>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315"/>
      <c r="DJ26" s="315"/>
      <c r="DK26" s="200"/>
      <c r="DL26" s="200"/>
      <c r="DM26" s="200"/>
      <c r="DN26" s="200"/>
      <c r="DO26" s="200"/>
      <c r="DP26" s="200"/>
      <c r="DQ26" s="200"/>
      <c r="DR26" s="200"/>
      <c r="DS26" s="200"/>
      <c r="DT26" s="200"/>
      <c r="DU26" s="200"/>
      <c r="DV26" s="200"/>
      <c r="DW26" s="200"/>
      <c r="DX26" s="200"/>
      <c r="DY26" s="200"/>
      <c r="DZ26" s="200"/>
    </row>
    <row r="27" spans="1:130" s="38" customFormat="1" ht="21.9" customHeight="1" x14ac:dyDescent="0.25">
      <c r="A27" s="321" t="s">
        <v>41</v>
      </c>
      <c r="B27" s="201"/>
      <c r="C27" s="201"/>
      <c r="D27" s="201"/>
      <c r="E27" s="201"/>
      <c r="F27" s="201"/>
      <c r="G27" s="201"/>
      <c r="H27" s="201"/>
      <c r="I27" s="201"/>
      <c r="J27" s="201"/>
      <c r="K27" s="201"/>
      <c r="L27" s="201"/>
      <c r="M27" s="201"/>
      <c r="N27" s="201"/>
      <c r="O27" s="201"/>
      <c r="P27" s="201"/>
      <c r="Q27" s="201"/>
      <c r="R27" s="201"/>
      <c r="S27" s="201"/>
      <c r="T27" s="201"/>
      <c r="U27" s="201"/>
      <c r="V27" s="201"/>
      <c r="W27" s="201"/>
      <c r="X27" s="201"/>
      <c r="Y27" s="201"/>
      <c r="Z27" s="200"/>
      <c r="AA27" s="200"/>
      <c r="AB27" s="200"/>
      <c r="AC27" s="200"/>
      <c r="AD27" s="200"/>
      <c r="AE27" s="297" t="str">
        <f>IF(R25&gt;0,"Specify &gt;","")</f>
        <v/>
      </c>
      <c r="AF27" s="200"/>
      <c r="AG27" s="482"/>
      <c r="AH27" s="483"/>
      <c r="AI27" s="483"/>
      <c r="AJ27" s="483"/>
      <c r="AK27" s="483"/>
      <c r="AL27" s="483"/>
      <c r="AM27" s="483"/>
      <c r="AN27" s="483"/>
      <c r="AO27" s="483"/>
      <c r="AP27" s="483"/>
      <c r="AQ27" s="483"/>
      <c r="AR27" s="483"/>
      <c r="AS27" s="483"/>
      <c r="AT27" s="483"/>
      <c r="AU27" s="483"/>
      <c r="AV27" s="484"/>
      <c r="AW27" s="201"/>
      <c r="AX27" s="200"/>
      <c r="AY27" s="39"/>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315"/>
      <c r="DL27" s="315"/>
      <c r="DM27" s="200"/>
      <c r="DN27" s="200"/>
      <c r="DO27" s="200"/>
      <c r="DP27" s="200"/>
      <c r="DQ27" s="200"/>
      <c r="DR27" s="200"/>
      <c r="DS27" s="200"/>
      <c r="DT27" s="200"/>
      <c r="DU27" s="200"/>
      <c r="DV27" s="200"/>
      <c r="DW27" s="200"/>
      <c r="DX27" s="200"/>
      <c r="DY27" s="200"/>
      <c r="DZ27" s="200"/>
    </row>
    <row r="28" spans="1:130" s="38" customFormat="1" ht="21.9" customHeight="1" x14ac:dyDescent="0.25">
      <c r="A28" s="200"/>
      <c r="B28" s="200"/>
      <c r="C28" s="200"/>
      <c r="D28" s="502" t="s">
        <v>42</v>
      </c>
      <c r="E28" s="503"/>
      <c r="F28" s="503"/>
      <c r="G28" s="503"/>
      <c r="H28" s="503"/>
      <c r="I28" s="503"/>
      <c r="J28" s="503"/>
      <c r="K28" s="503"/>
      <c r="L28" s="503"/>
      <c r="M28" s="503"/>
      <c r="N28" s="503"/>
      <c r="O28" s="503"/>
      <c r="P28" s="503"/>
      <c r="Q28" s="504"/>
      <c r="R28" s="490"/>
      <c r="S28" s="491"/>
      <c r="T28" s="491"/>
      <c r="U28" s="491"/>
      <c r="V28" s="491"/>
      <c r="W28" s="491"/>
      <c r="X28" s="492"/>
      <c r="Y28" s="200"/>
      <c r="Z28" s="200"/>
      <c r="AA28" s="200"/>
      <c r="AB28" s="200"/>
      <c r="AC28" s="200"/>
      <c r="AD28" s="200"/>
      <c r="AE28" s="200"/>
      <c r="AF28" s="200"/>
      <c r="AG28" s="200"/>
      <c r="AH28" s="200"/>
      <c r="AI28" s="200"/>
      <c r="AJ28" s="200"/>
      <c r="AK28" s="200"/>
      <c r="AL28" s="200"/>
      <c r="AM28" s="200"/>
      <c r="AN28" s="109"/>
      <c r="AO28" s="200"/>
      <c r="AP28" s="200"/>
      <c r="AQ28" s="200"/>
      <c r="AR28" s="200"/>
      <c r="AS28" s="200"/>
      <c r="AT28" s="200"/>
      <c r="AU28" s="200"/>
      <c r="AV28" s="200"/>
      <c r="AW28" s="39"/>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315"/>
      <c r="DJ28" s="315"/>
      <c r="DK28" s="200"/>
      <c r="DL28" s="200"/>
      <c r="DM28" s="200"/>
      <c r="DN28" s="200"/>
      <c r="DO28" s="200"/>
      <c r="DP28" s="200"/>
      <c r="DQ28" s="200"/>
      <c r="DR28" s="200"/>
      <c r="DS28" s="200"/>
      <c r="DT28" s="200"/>
      <c r="DU28" s="200"/>
      <c r="DV28" s="200"/>
      <c r="DW28" s="200"/>
      <c r="DX28" s="200"/>
      <c r="DY28" s="200"/>
      <c r="DZ28" s="200"/>
    </row>
    <row r="29" spans="1:130" s="38" customFormat="1" ht="21.9" customHeight="1" thickBot="1" x14ac:dyDescent="0.3">
      <c r="A29" s="200"/>
      <c r="B29" s="200"/>
      <c r="C29" s="200"/>
      <c r="D29" s="502" t="s">
        <v>43</v>
      </c>
      <c r="E29" s="503"/>
      <c r="F29" s="503"/>
      <c r="G29" s="503"/>
      <c r="H29" s="503"/>
      <c r="I29" s="503"/>
      <c r="J29" s="503"/>
      <c r="K29" s="503"/>
      <c r="L29" s="503"/>
      <c r="M29" s="503"/>
      <c r="N29" s="503"/>
      <c r="O29" s="503"/>
      <c r="P29" s="503"/>
      <c r="Q29" s="504"/>
      <c r="R29" s="490"/>
      <c r="S29" s="491"/>
      <c r="T29" s="491"/>
      <c r="U29" s="491"/>
      <c r="V29" s="491"/>
      <c r="W29" s="491"/>
      <c r="X29" s="492"/>
      <c r="Y29" s="200"/>
      <c r="Z29" s="200"/>
      <c r="AA29" s="200"/>
      <c r="AB29" s="200"/>
      <c r="AC29" s="200"/>
      <c r="AD29" s="200"/>
      <c r="AE29" s="200"/>
      <c r="AF29" s="200"/>
      <c r="AG29" s="200"/>
      <c r="AH29" s="200"/>
      <c r="AI29" s="200"/>
      <c r="AJ29" s="200"/>
      <c r="AK29" s="200"/>
      <c r="AL29" s="200"/>
      <c r="AM29" s="200"/>
      <c r="AN29" s="109"/>
      <c r="AO29" s="200"/>
      <c r="AP29" s="200"/>
      <c r="AQ29" s="200"/>
      <c r="AR29" s="200"/>
      <c r="AS29" s="200"/>
      <c r="AT29" s="200"/>
      <c r="AU29" s="200"/>
      <c r="AV29" s="200"/>
      <c r="AW29" s="39"/>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t="s">
        <v>17</v>
      </c>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315"/>
      <c r="DJ29" s="315"/>
      <c r="DK29" s="200"/>
      <c r="DL29" s="200"/>
      <c r="DM29" s="200"/>
      <c r="DN29" s="200"/>
      <c r="DO29" s="200"/>
      <c r="DP29" s="200"/>
      <c r="DQ29" s="200"/>
      <c r="DR29" s="200"/>
      <c r="DS29" s="200"/>
      <c r="DT29" s="200"/>
      <c r="DU29" s="200"/>
      <c r="DV29" s="200"/>
      <c r="DW29" s="200"/>
      <c r="DX29" s="200"/>
      <c r="DY29" s="200"/>
      <c r="DZ29" s="200"/>
    </row>
    <row r="30" spans="1:130" s="38" customFormat="1" ht="21.9" customHeight="1" thickBot="1" x14ac:dyDescent="0.3">
      <c r="A30" s="200"/>
      <c r="B30" s="200"/>
      <c r="C30" s="200"/>
      <c r="D30" s="499" t="s">
        <v>44</v>
      </c>
      <c r="E30" s="500"/>
      <c r="F30" s="500"/>
      <c r="G30" s="500"/>
      <c r="H30" s="500"/>
      <c r="I30" s="500"/>
      <c r="J30" s="500"/>
      <c r="K30" s="500"/>
      <c r="L30" s="500"/>
      <c r="M30" s="500"/>
      <c r="N30" s="500"/>
      <c r="O30" s="500"/>
      <c r="P30" s="500"/>
      <c r="Q30" s="501"/>
      <c r="R30" s="508">
        <f>SUM(R28:X29)</f>
        <v>0</v>
      </c>
      <c r="S30" s="509"/>
      <c r="T30" s="509"/>
      <c r="U30" s="509"/>
      <c r="V30" s="509"/>
      <c r="W30" s="509"/>
      <c r="X30" s="510"/>
      <c r="Y30" s="200"/>
      <c r="Z30" s="103" t="s">
        <v>45</v>
      </c>
      <c r="AA30" s="29"/>
      <c r="AB30" s="29"/>
      <c r="AC30" s="29"/>
      <c r="AD30" s="29"/>
      <c r="AE30" s="29"/>
      <c r="AF30" s="29"/>
      <c r="AG30" s="29"/>
      <c r="AH30" s="29"/>
      <c r="AI30" s="29"/>
      <c r="AJ30" s="29"/>
      <c r="AK30" s="29"/>
      <c r="AL30" s="29"/>
      <c r="AM30" s="29"/>
      <c r="AN30" s="29"/>
      <c r="AO30" s="29"/>
      <c r="AP30" s="29"/>
      <c r="AQ30" s="29"/>
      <c r="AR30" s="29"/>
      <c r="AS30" s="29"/>
      <c r="AT30" s="29"/>
      <c r="AU30" s="29"/>
      <c r="AV30" s="29"/>
      <c r="AW30" s="39"/>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315"/>
      <c r="DJ30" s="315"/>
      <c r="DK30" s="200"/>
      <c r="DL30" s="200"/>
      <c r="DM30" s="200"/>
      <c r="DN30" s="200"/>
      <c r="DO30" s="200"/>
      <c r="DP30" s="200"/>
      <c r="DQ30" s="200"/>
      <c r="DR30" s="200"/>
      <c r="DS30" s="200"/>
      <c r="DT30" s="200"/>
      <c r="DU30" s="200"/>
      <c r="DV30" s="200"/>
      <c r="DW30" s="200"/>
      <c r="DX30" s="200"/>
      <c r="DY30" s="200"/>
      <c r="DZ30" s="200"/>
    </row>
    <row r="31" spans="1:130" s="38" customFormat="1" ht="21.9" customHeight="1" thickBot="1" x14ac:dyDescent="0.3">
      <c r="A31" s="200"/>
      <c r="B31" s="200"/>
      <c r="C31" s="200"/>
      <c r="D31" s="320"/>
      <c r="E31" s="320"/>
      <c r="F31" s="320"/>
      <c r="G31" s="320"/>
      <c r="H31" s="320"/>
      <c r="I31" s="320"/>
      <c r="J31" s="320"/>
      <c r="K31" s="320"/>
      <c r="L31" s="320"/>
      <c r="M31" s="320"/>
      <c r="N31" s="320"/>
      <c r="O31" s="320"/>
      <c r="P31" s="320"/>
      <c r="Q31" s="320"/>
      <c r="R31" s="41"/>
      <c r="S31" s="41"/>
      <c r="T31" s="41"/>
      <c r="U31" s="41"/>
      <c r="V31" s="41"/>
      <c r="W31" s="41"/>
      <c r="X31" s="41"/>
      <c r="Y31" s="200"/>
      <c r="Z31" s="200"/>
      <c r="AA31" s="548" t="s">
        <v>46</v>
      </c>
      <c r="AB31" s="548"/>
      <c r="AC31" s="548"/>
      <c r="AD31" s="548"/>
      <c r="AE31" s="548"/>
      <c r="AF31" s="548"/>
      <c r="AG31" s="548"/>
      <c r="AH31" s="548"/>
      <c r="AI31" s="548"/>
      <c r="AJ31" s="548"/>
      <c r="AK31" s="548"/>
      <c r="AL31" s="548"/>
      <c r="AM31" s="548"/>
      <c r="AN31" s="548"/>
      <c r="AO31" s="548"/>
      <c r="AP31" s="548"/>
      <c r="AQ31" s="548"/>
      <c r="AR31" s="548"/>
      <c r="AS31" s="548"/>
      <c r="AT31" s="548"/>
      <c r="AU31" s="548"/>
      <c r="AV31" s="548"/>
      <c r="AW31" s="39"/>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315"/>
      <c r="DJ31" s="200"/>
      <c r="DK31" s="200"/>
      <c r="DL31" s="200"/>
      <c r="DM31" s="200"/>
      <c r="DN31" s="200"/>
      <c r="DO31" s="200"/>
      <c r="DP31" s="200"/>
      <c r="DQ31" s="200"/>
      <c r="DR31" s="200"/>
      <c r="DS31" s="200"/>
      <c r="DT31" s="200"/>
      <c r="DU31" s="200"/>
      <c r="DV31" s="200"/>
      <c r="DW31" s="200"/>
      <c r="DX31" s="200"/>
      <c r="DY31" s="200"/>
      <c r="DZ31" s="200"/>
    </row>
    <row r="32" spans="1:130" s="38" customFormat="1" ht="21.9" customHeight="1" thickBot="1" x14ac:dyDescent="0.3">
      <c r="A32" s="200"/>
      <c r="B32" s="200"/>
      <c r="C32" s="200"/>
      <c r="D32" s="499" t="s">
        <v>47</v>
      </c>
      <c r="E32" s="500"/>
      <c r="F32" s="500"/>
      <c r="G32" s="500"/>
      <c r="H32" s="500"/>
      <c r="I32" s="500"/>
      <c r="J32" s="500"/>
      <c r="K32" s="500"/>
      <c r="L32" s="500"/>
      <c r="M32" s="500"/>
      <c r="N32" s="500"/>
      <c r="O32" s="500"/>
      <c r="P32" s="500"/>
      <c r="Q32" s="500"/>
      <c r="R32" s="515"/>
      <c r="S32" s="516"/>
      <c r="T32" s="516"/>
      <c r="U32" s="516"/>
      <c r="V32" s="516"/>
      <c r="W32" s="516"/>
      <c r="X32" s="517"/>
      <c r="Y32" s="200"/>
      <c r="Z32" s="292"/>
      <c r="AA32" s="548"/>
      <c r="AB32" s="548"/>
      <c r="AC32" s="548"/>
      <c r="AD32" s="548"/>
      <c r="AE32" s="548"/>
      <c r="AF32" s="548"/>
      <c r="AG32" s="548"/>
      <c r="AH32" s="548"/>
      <c r="AI32" s="548"/>
      <c r="AJ32" s="548"/>
      <c r="AK32" s="548"/>
      <c r="AL32" s="548"/>
      <c r="AM32" s="548"/>
      <c r="AN32" s="548"/>
      <c r="AO32" s="548"/>
      <c r="AP32" s="548"/>
      <c r="AQ32" s="548"/>
      <c r="AR32" s="548"/>
      <c r="AS32" s="548"/>
      <c r="AT32" s="548"/>
      <c r="AU32" s="548"/>
      <c r="AV32" s="548"/>
      <c r="AW32" s="39"/>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315"/>
      <c r="DJ32" s="200"/>
      <c r="DK32" s="200"/>
      <c r="DL32" s="200"/>
      <c r="DM32" s="200"/>
      <c r="DN32" s="200"/>
      <c r="DO32" s="200"/>
      <c r="DP32" s="200"/>
      <c r="DQ32" s="200"/>
      <c r="DR32" s="200"/>
      <c r="DS32" s="200"/>
      <c r="DT32" s="200"/>
      <c r="DU32" s="200"/>
      <c r="DV32" s="200"/>
      <c r="DW32" s="200"/>
      <c r="DX32" s="200"/>
      <c r="DY32" s="200"/>
      <c r="DZ32" s="200"/>
    </row>
    <row r="33" spans="1:116" s="38" customFormat="1" ht="21.9" customHeight="1" x14ac:dyDescent="0.25">
      <c r="A33" s="200"/>
      <c r="B33" s="200"/>
      <c r="C33" s="200"/>
      <c r="D33" s="200"/>
      <c r="E33" s="200"/>
      <c r="F33" s="200"/>
      <c r="G33" s="200"/>
      <c r="H33" s="200"/>
      <c r="I33" s="200"/>
      <c r="J33" s="200"/>
      <c r="K33" s="200"/>
      <c r="L33" s="200"/>
      <c r="M33" s="200"/>
      <c r="N33" s="200"/>
      <c r="O33" s="200"/>
      <c r="P33" s="200"/>
      <c r="Q33" s="200"/>
      <c r="R33" s="200"/>
      <c r="S33" s="200"/>
      <c r="T33" s="200"/>
      <c r="U33" s="200"/>
      <c r="V33" s="200"/>
      <c r="W33" s="200"/>
      <c r="X33" s="200"/>
      <c r="Y33" s="200"/>
      <c r="Z33" s="200"/>
      <c r="AA33" s="548"/>
      <c r="AB33" s="548"/>
      <c r="AC33" s="548"/>
      <c r="AD33" s="548"/>
      <c r="AE33" s="548"/>
      <c r="AF33" s="548"/>
      <c r="AG33" s="548"/>
      <c r="AH33" s="548"/>
      <c r="AI33" s="548"/>
      <c r="AJ33" s="548"/>
      <c r="AK33" s="548"/>
      <c r="AL33" s="548"/>
      <c r="AM33" s="548"/>
      <c r="AN33" s="548"/>
      <c r="AO33" s="548"/>
      <c r="AP33" s="548"/>
      <c r="AQ33" s="548"/>
      <c r="AR33" s="548"/>
      <c r="AS33" s="548"/>
      <c r="AT33" s="548"/>
      <c r="AU33" s="548"/>
      <c r="AV33" s="548"/>
      <c r="AW33" s="39"/>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315"/>
      <c r="DJ33" s="200"/>
      <c r="DK33" s="200"/>
      <c r="DL33" s="200"/>
    </row>
    <row r="34" spans="1:116" s="38" customFormat="1" ht="21.9" customHeight="1" x14ac:dyDescent="0.25">
      <c r="A34" s="30" t="s">
        <v>48</v>
      </c>
      <c r="B34" s="200"/>
      <c r="C34" s="200"/>
      <c r="D34" s="200"/>
      <c r="E34" s="200"/>
      <c r="F34" s="200"/>
      <c r="G34" s="200"/>
      <c r="H34" s="200"/>
      <c r="I34" s="200"/>
      <c r="J34" s="200"/>
      <c r="K34" s="200"/>
      <c r="L34" s="200"/>
      <c r="M34" s="200"/>
      <c r="N34" s="200"/>
      <c r="O34" s="200"/>
      <c r="P34" s="200"/>
      <c r="Q34" s="200"/>
      <c r="R34" s="200"/>
      <c r="S34" s="200"/>
      <c r="T34" s="200"/>
      <c r="U34" s="200"/>
      <c r="V34" s="200"/>
      <c r="W34" s="200"/>
      <c r="X34" s="200"/>
      <c r="Y34" s="200"/>
      <c r="Z34" s="201"/>
      <c r="AA34" s="201"/>
      <c r="AB34" s="201"/>
      <c r="AC34" s="201"/>
      <c r="AD34" s="201"/>
      <c r="AE34" s="221" t="s">
        <v>34</v>
      </c>
      <c r="AF34" s="201"/>
      <c r="AG34" s="479"/>
      <c r="AH34" s="480"/>
      <c r="AI34" s="480"/>
      <c r="AJ34" s="480"/>
      <c r="AK34" s="480"/>
      <c r="AL34" s="480"/>
      <c r="AM34" s="480"/>
      <c r="AN34" s="480"/>
      <c r="AO34" s="480"/>
      <c r="AP34" s="480"/>
      <c r="AQ34" s="480"/>
      <c r="AR34" s="480"/>
      <c r="AS34" s="480"/>
      <c r="AT34" s="480"/>
      <c r="AU34" s="480"/>
      <c r="AV34" s="481"/>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315"/>
      <c r="DJ34" s="200"/>
      <c r="DK34" s="200"/>
      <c r="DL34" s="200"/>
    </row>
    <row r="35" spans="1:116" s="38" customFormat="1" ht="21.9" customHeight="1" x14ac:dyDescent="0.25">
      <c r="A35" s="200"/>
      <c r="B35" s="200"/>
      <c r="C35" s="200"/>
      <c r="D35" s="486" t="s">
        <v>49</v>
      </c>
      <c r="E35" s="486"/>
      <c r="F35" s="486"/>
      <c r="G35" s="486"/>
      <c r="H35" s="486"/>
      <c r="I35" s="486"/>
      <c r="J35" s="486"/>
      <c r="K35" s="486"/>
      <c r="L35" s="486"/>
      <c r="M35" s="486"/>
      <c r="N35" s="486"/>
      <c r="O35" s="486"/>
      <c r="P35" s="486"/>
      <c r="Q35" s="486"/>
      <c r="R35" s="486" t="s">
        <v>50</v>
      </c>
      <c r="S35" s="486"/>
      <c r="T35" s="486"/>
      <c r="U35" s="486"/>
      <c r="V35" s="486"/>
      <c r="W35" s="486"/>
      <c r="X35" s="486"/>
      <c r="Y35" s="200"/>
      <c r="Z35" s="200"/>
      <c r="AA35" s="200"/>
      <c r="AB35" s="200"/>
      <c r="AC35" s="200"/>
      <c r="AD35" s="200"/>
      <c r="AE35" s="200"/>
      <c r="AF35" s="200"/>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315"/>
      <c r="DJ35" s="200"/>
      <c r="DK35" s="200"/>
      <c r="DL35" s="200"/>
    </row>
    <row r="36" spans="1:116" s="38" customFormat="1" ht="21.9" customHeight="1" x14ac:dyDescent="0.25">
      <c r="A36" s="200"/>
      <c r="B36" s="200"/>
      <c r="C36" s="200"/>
      <c r="D36" s="487"/>
      <c r="E36" s="488"/>
      <c r="F36" s="488"/>
      <c r="G36" s="488"/>
      <c r="H36" s="488"/>
      <c r="I36" s="488"/>
      <c r="J36" s="488"/>
      <c r="K36" s="488"/>
      <c r="L36" s="488"/>
      <c r="M36" s="488"/>
      <c r="N36" s="488"/>
      <c r="O36" s="488"/>
      <c r="P36" s="488"/>
      <c r="Q36" s="489"/>
      <c r="R36" s="490"/>
      <c r="S36" s="491"/>
      <c r="T36" s="491"/>
      <c r="U36" s="491"/>
      <c r="V36" s="491"/>
      <c r="W36" s="491"/>
      <c r="X36" s="492"/>
      <c r="Y36" s="200" t="s">
        <v>51</v>
      </c>
      <c r="Z36" s="200"/>
      <c r="AA36" s="200"/>
      <c r="AB36" s="200"/>
      <c r="AC36" s="200"/>
      <c r="AD36" s="200"/>
      <c r="AE36" s="200"/>
      <c r="AF36" s="200"/>
      <c r="AG36" s="200"/>
      <c r="AH36" s="200"/>
      <c r="AI36" s="200"/>
      <c r="AJ36" s="200"/>
      <c r="AK36" s="200"/>
      <c r="AL36" s="200"/>
      <c r="AM36" s="200"/>
      <c r="AN36" s="200"/>
      <c r="AO36" s="200"/>
      <c r="AP36" s="200"/>
      <c r="AQ36" s="200"/>
      <c r="AR36" s="200"/>
      <c r="AS36" s="200"/>
      <c r="AT36" s="200"/>
      <c r="AU36" s="200"/>
      <c r="AV36" s="200"/>
      <c r="AW36" s="200"/>
      <c r="AX36" s="39"/>
      <c r="AY36" s="39"/>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200"/>
      <c r="CB36" s="200"/>
      <c r="CC36" s="200"/>
      <c r="CD36" s="200"/>
      <c r="CE36" s="200"/>
      <c r="CF36" s="200"/>
      <c r="CG36" s="200"/>
      <c r="CH36" s="200"/>
      <c r="CI36" s="200"/>
      <c r="CJ36" s="200"/>
      <c r="CK36" s="200"/>
      <c r="CL36" s="200"/>
      <c r="CM36" s="200"/>
      <c r="CN36" s="200"/>
      <c r="CO36" s="200"/>
      <c r="CP36" s="200"/>
      <c r="CQ36" s="200"/>
      <c r="CR36" s="200"/>
      <c r="CS36" s="200"/>
      <c r="CT36" s="200"/>
      <c r="CU36" s="200"/>
      <c r="CV36" s="200"/>
      <c r="CW36" s="200"/>
      <c r="CX36" s="200"/>
      <c r="CY36" s="200"/>
      <c r="CZ36" s="200"/>
      <c r="DA36" s="200"/>
      <c r="DB36" s="200"/>
      <c r="DC36" s="200"/>
      <c r="DD36" s="200"/>
      <c r="DE36" s="200"/>
      <c r="DF36" s="200"/>
      <c r="DG36" s="200"/>
      <c r="DH36" s="200"/>
      <c r="DI36" s="200"/>
      <c r="DJ36" s="200"/>
      <c r="DK36" s="315"/>
      <c r="DL36" s="200"/>
    </row>
    <row r="37" spans="1:116" s="38" customFormat="1" ht="21.9" customHeight="1" x14ac:dyDescent="0.25">
      <c r="A37" s="200"/>
      <c r="B37" s="200"/>
      <c r="C37" s="200"/>
      <c r="D37" s="511"/>
      <c r="E37" s="488"/>
      <c r="F37" s="488"/>
      <c r="G37" s="488"/>
      <c r="H37" s="488"/>
      <c r="I37" s="488"/>
      <c r="J37" s="488"/>
      <c r="K37" s="488"/>
      <c r="L37" s="488"/>
      <c r="M37" s="488"/>
      <c r="N37" s="488"/>
      <c r="O37" s="488"/>
      <c r="P37" s="488"/>
      <c r="Q37" s="489"/>
      <c r="R37" s="490"/>
      <c r="S37" s="491"/>
      <c r="T37" s="491"/>
      <c r="U37" s="491"/>
      <c r="V37" s="491"/>
      <c r="W37" s="491"/>
      <c r="X37" s="492"/>
      <c r="Y37" s="200" t="s">
        <v>51</v>
      </c>
      <c r="Z37" s="200"/>
      <c r="AA37" s="200"/>
      <c r="AB37" s="200"/>
      <c r="AC37" s="200"/>
      <c r="AD37" s="200"/>
      <c r="AE37" s="200"/>
      <c r="AF37" s="200"/>
      <c r="AG37" s="200"/>
      <c r="AH37" s="200"/>
      <c r="AI37" s="200"/>
      <c r="AJ37" s="200"/>
      <c r="AK37" s="200"/>
      <c r="AL37" s="200"/>
      <c r="AM37" s="200"/>
      <c r="AN37" s="200"/>
      <c r="AO37" s="200"/>
      <c r="AP37" s="200"/>
      <c r="AQ37" s="200"/>
      <c r="AR37" s="200"/>
      <c r="AS37" s="200"/>
      <c r="AT37" s="200"/>
      <c r="AU37" s="200"/>
      <c r="AV37" s="20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c r="BZ37" s="200"/>
      <c r="CA37" s="200"/>
      <c r="CB37" s="200"/>
      <c r="CC37" s="200"/>
      <c r="CD37" s="200"/>
      <c r="CE37" s="200"/>
      <c r="CF37" s="200"/>
      <c r="CG37" s="200"/>
      <c r="CH37" s="200"/>
      <c r="CI37" s="200"/>
      <c r="CJ37" s="200"/>
      <c r="CK37" s="200"/>
      <c r="CL37" s="200"/>
      <c r="CM37" s="200"/>
      <c r="CN37" s="200"/>
      <c r="CO37" s="200"/>
      <c r="CP37" s="200"/>
      <c r="CQ37" s="200"/>
      <c r="CR37" s="200"/>
      <c r="CS37" s="200"/>
      <c r="CT37" s="200"/>
      <c r="CU37" s="200"/>
      <c r="CV37" s="200"/>
      <c r="CW37" s="200"/>
      <c r="CX37" s="200"/>
      <c r="CY37" s="200"/>
      <c r="CZ37" s="200"/>
      <c r="DA37" s="200"/>
      <c r="DB37" s="200"/>
      <c r="DC37" s="200"/>
      <c r="DD37" s="200"/>
      <c r="DE37" s="200"/>
      <c r="DF37" s="200"/>
      <c r="DG37" s="200"/>
      <c r="DH37" s="200"/>
      <c r="DI37" s="200"/>
      <c r="DJ37" s="200"/>
      <c r="DK37" s="315"/>
      <c r="DL37" s="200"/>
    </row>
    <row r="38" spans="1:116" s="38" customFormat="1" ht="21.9" customHeight="1" x14ac:dyDescent="0.25">
      <c r="A38" s="200"/>
      <c r="B38" s="200"/>
      <c r="C38" s="200"/>
      <c r="D38" s="487"/>
      <c r="E38" s="488"/>
      <c r="F38" s="488"/>
      <c r="G38" s="488"/>
      <c r="H38" s="488"/>
      <c r="I38" s="488"/>
      <c r="J38" s="488"/>
      <c r="K38" s="488"/>
      <c r="L38" s="488"/>
      <c r="M38" s="488"/>
      <c r="N38" s="488"/>
      <c r="O38" s="488"/>
      <c r="P38" s="488"/>
      <c r="Q38" s="489"/>
      <c r="R38" s="490"/>
      <c r="S38" s="491"/>
      <c r="T38" s="491"/>
      <c r="U38" s="491"/>
      <c r="V38" s="491"/>
      <c r="W38" s="491"/>
      <c r="X38" s="492"/>
      <c r="Y38" s="200" t="s">
        <v>51</v>
      </c>
      <c r="Z38" s="200"/>
      <c r="AA38" s="200"/>
      <c r="AB38" s="200"/>
      <c r="AC38" s="200"/>
      <c r="AD38" s="200"/>
      <c r="AE38" s="200"/>
      <c r="AF38" s="200"/>
      <c r="AG38" s="200"/>
      <c r="AH38" s="200"/>
      <c r="AI38" s="200"/>
      <c r="AJ38" s="200"/>
      <c r="AK38" s="200"/>
      <c r="AL38" s="200"/>
      <c r="AM38" s="200"/>
      <c r="AN38" s="200"/>
      <c r="AO38" s="200"/>
      <c r="AP38" s="200"/>
      <c r="AQ38" s="200"/>
      <c r="AR38" s="200"/>
      <c r="AS38" s="200"/>
      <c r="AT38" s="200"/>
      <c r="AU38" s="200"/>
      <c r="AV38" s="200"/>
      <c r="AW38" s="200"/>
      <c r="AX38" s="200"/>
      <c r="AY38" s="39"/>
      <c r="AZ38" s="200"/>
      <c r="BA38" s="200"/>
      <c r="BB38" s="200"/>
      <c r="BC38" s="200"/>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315"/>
      <c r="DL38" s="200"/>
    </row>
    <row r="39" spans="1:116" s="38" customFormat="1" ht="21.9" customHeight="1" x14ac:dyDescent="0.25">
      <c r="A39" s="200"/>
      <c r="B39" s="200"/>
      <c r="C39" s="200"/>
      <c r="D39" s="487"/>
      <c r="E39" s="488"/>
      <c r="F39" s="488"/>
      <c r="G39" s="488"/>
      <c r="H39" s="488"/>
      <c r="I39" s="488"/>
      <c r="J39" s="488"/>
      <c r="K39" s="488"/>
      <c r="L39" s="488"/>
      <c r="M39" s="488"/>
      <c r="N39" s="488"/>
      <c r="O39" s="488"/>
      <c r="P39" s="488"/>
      <c r="Q39" s="489"/>
      <c r="R39" s="490"/>
      <c r="S39" s="491"/>
      <c r="T39" s="491"/>
      <c r="U39" s="491"/>
      <c r="V39" s="491"/>
      <c r="W39" s="491"/>
      <c r="X39" s="492"/>
      <c r="Y39" s="200" t="s">
        <v>51</v>
      </c>
      <c r="Z39" s="292"/>
      <c r="AA39" s="200"/>
      <c r="AB39" s="200"/>
      <c r="AC39" s="200"/>
      <c r="AD39" s="200"/>
      <c r="AE39" s="200"/>
      <c r="AF39" s="200"/>
      <c r="AG39" s="200"/>
      <c r="AH39" s="200"/>
      <c r="AI39" s="200"/>
      <c r="AJ39" s="200"/>
      <c r="AK39" s="200"/>
      <c r="AL39" s="200"/>
      <c r="AM39" s="200"/>
      <c r="AN39" s="200"/>
      <c r="AO39" s="200"/>
      <c r="AP39" s="200"/>
      <c r="AQ39" s="200"/>
      <c r="AR39" s="200"/>
      <c r="AS39" s="200"/>
      <c r="AT39" s="39"/>
      <c r="AU39" s="39"/>
      <c r="AV39" s="39"/>
      <c r="AW39" s="200"/>
      <c r="AX39" s="40"/>
      <c r="AY39" s="39"/>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315"/>
      <c r="DL39" s="200"/>
    </row>
    <row r="40" spans="1:116" s="38" customFormat="1" ht="21.9" customHeight="1" x14ac:dyDescent="0.25">
      <c r="A40" s="200"/>
      <c r="B40" s="200"/>
      <c r="C40" s="200"/>
      <c r="D40" s="487"/>
      <c r="E40" s="488"/>
      <c r="F40" s="488"/>
      <c r="G40" s="488"/>
      <c r="H40" s="488"/>
      <c r="I40" s="488"/>
      <c r="J40" s="488"/>
      <c r="K40" s="488"/>
      <c r="L40" s="488"/>
      <c r="M40" s="488"/>
      <c r="N40" s="488"/>
      <c r="O40" s="488"/>
      <c r="P40" s="488"/>
      <c r="Q40" s="489"/>
      <c r="R40" s="490"/>
      <c r="S40" s="491"/>
      <c r="T40" s="491"/>
      <c r="U40" s="491"/>
      <c r="V40" s="491"/>
      <c r="W40" s="491"/>
      <c r="X40" s="492"/>
      <c r="Y40" s="200" t="s">
        <v>51</v>
      </c>
      <c r="Z40" s="200"/>
      <c r="AA40" s="200"/>
      <c r="AB40" s="200"/>
      <c r="AC40" s="200"/>
      <c r="AD40" s="200"/>
      <c r="AE40" s="200"/>
      <c r="AF40" s="200"/>
      <c r="AG40" s="200"/>
      <c r="AH40" s="200"/>
      <c r="AI40" s="200"/>
      <c r="AJ40" s="200"/>
      <c r="AK40" s="200"/>
      <c r="AL40" s="200"/>
      <c r="AM40" s="200"/>
      <c r="AN40" s="200"/>
      <c r="AO40" s="200"/>
      <c r="AP40" s="200"/>
      <c r="AQ40" s="200"/>
      <c r="AR40" s="200"/>
      <c r="AS40" s="200"/>
      <c r="AT40" s="200"/>
      <c r="AU40" s="200"/>
      <c r="AV40" s="200"/>
      <c r="AW40" s="200"/>
      <c r="AX40" s="39"/>
      <c r="AY40" s="39"/>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315"/>
      <c r="DL40" s="200"/>
    </row>
    <row r="41" spans="1:116" s="38" customFormat="1" ht="21.9" customHeight="1" x14ac:dyDescent="0.25">
      <c r="A41" s="200"/>
      <c r="B41" s="200"/>
      <c r="C41" s="200"/>
      <c r="D41" s="487"/>
      <c r="E41" s="488"/>
      <c r="F41" s="488"/>
      <c r="G41" s="488"/>
      <c r="H41" s="488"/>
      <c r="I41" s="488"/>
      <c r="J41" s="488"/>
      <c r="K41" s="488"/>
      <c r="L41" s="488"/>
      <c r="M41" s="488"/>
      <c r="N41" s="488"/>
      <c r="O41" s="488"/>
      <c r="P41" s="488"/>
      <c r="Q41" s="489"/>
      <c r="R41" s="490"/>
      <c r="S41" s="491"/>
      <c r="T41" s="491"/>
      <c r="U41" s="491"/>
      <c r="V41" s="491"/>
      <c r="W41" s="491"/>
      <c r="X41" s="492"/>
      <c r="Y41" s="200" t="s">
        <v>51</v>
      </c>
      <c r="Z41" s="200"/>
      <c r="AA41" s="200"/>
      <c r="AB41" s="200"/>
      <c r="AC41" s="200"/>
      <c r="AD41" s="200"/>
      <c r="AE41" s="200"/>
      <c r="AF41" s="200"/>
      <c r="AG41" s="200"/>
      <c r="AH41" s="200"/>
      <c r="AI41" s="200"/>
      <c r="AJ41" s="200"/>
      <c r="AK41" s="200"/>
      <c r="AL41" s="200"/>
      <c r="AM41" s="200"/>
      <c r="AN41" s="200"/>
      <c r="AO41" s="200"/>
      <c r="AP41" s="200"/>
      <c r="AQ41" s="200"/>
      <c r="AR41" s="200"/>
      <c r="AS41" s="200"/>
      <c r="AT41" s="200"/>
      <c r="AU41" s="200"/>
      <c r="AV41" s="200"/>
      <c r="AW41" s="200"/>
      <c r="AX41" s="200"/>
      <c r="AY41" s="39"/>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315"/>
      <c r="DL41" s="200"/>
    </row>
    <row r="42" spans="1:116" s="38" customFormat="1" ht="21.9" customHeight="1" thickBot="1" x14ac:dyDescent="0.3">
      <c r="A42" s="200"/>
      <c r="B42" s="200"/>
      <c r="C42" s="200"/>
      <c r="D42" s="493"/>
      <c r="E42" s="494"/>
      <c r="F42" s="494"/>
      <c r="G42" s="494"/>
      <c r="H42" s="494"/>
      <c r="I42" s="494"/>
      <c r="J42" s="494"/>
      <c r="K42" s="494"/>
      <c r="L42" s="494"/>
      <c r="M42" s="494"/>
      <c r="N42" s="494"/>
      <c r="O42" s="494"/>
      <c r="P42" s="494"/>
      <c r="Q42" s="495"/>
      <c r="R42" s="496"/>
      <c r="S42" s="497"/>
      <c r="T42" s="497"/>
      <c r="U42" s="497"/>
      <c r="V42" s="497"/>
      <c r="W42" s="497"/>
      <c r="X42" s="498"/>
      <c r="Y42" s="200" t="s">
        <v>51</v>
      </c>
      <c r="Z42" s="200"/>
      <c r="AA42" s="200"/>
      <c r="AB42" s="200"/>
      <c r="AC42" s="200"/>
      <c r="AD42" s="200"/>
      <c r="AE42" s="200"/>
      <c r="AF42" s="200"/>
      <c r="AG42" s="200"/>
      <c r="AH42" s="200"/>
      <c r="AI42" s="200"/>
      <c r="AJ42" s="200"/>
      <c r="AK42" s="200"/>
      <c r="AL42" s="200"/>
      <c r="AM42" s="200"/>
      <c r="AN42" s="200"/>
      <c r="AO42" s="200"/>
      <c r="AP42" s="200"/>
      <c r="AQ42" s="200"/>
      <c r="AR42" s="200"/>
      <c r="AS42" s="200"/>
      <c r="AT42" s="200"/>
      <c r="AU42" s="200"/>
      <c r="AV42" s="200"/>
      <c r="AW42" s="200"/>
      <c r="AX42" s="39"/>
      <c r="AY42" s="39"/>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315"/>
      <c r="DL42" s="315"/>
    </row>
    <row r="43" spans="1:116" s="38" customFormat="1" ht="21.9" customHeight="1" thickBot="1" x14ac:dyDescent="0.3">
      <c r="A43" s="200"/>
      <c r="B43" s="200"/>
      <c r="C43" s="200"/>
      <c r="D43" s="499" t="s">
        <v>52</v>
      </c>
      <c r="E43" s="500"/>
      <c r="F43" s="500"/>
      <c r="G43" s="500"/>
      <c r="H43" s="500"/>
      <c r="I43" s="500"/>
      <c r="J43" s="500"/>
      <c r="K43" s="500"/>
      <c r="L43" s="500"/>
      <c r="M43" s="500"/>
      <c r="N43" s="500"/>
      <c r="O43" s="500"/>
      <c r="P43" s="500"/>
      <c r="Q43" s="501"/>
      <c r="R43" s="508">
        <f>SUM(R36:X42)</f>
        <v>0</v>
      </c>
      <c r="S43" s="509"/>
      <c r="T43" s="509"/>
      <c r="U43" s="509"/>
      <c r="V43" s="509"/>
      <c r="W43" s="509"/>
      <c r="X43" s="510"/>
      <c r="Y43" s="339" t="s">
        <v>51</v>
      </c>
      <c r="Z43" s="200"/>
      <c r="AA43" s="200"/>
      <c r="AB43" s="200"/>
      <c r="AC43" s="200"/>
      <c r="AD43" s="200"/>
      <c r="AE43" s="200"/>
      <c r="AF43" s="200"/>
      <c r="AG43" s="200"/>
      <c r="AH43" s="200"/>
      <c r="AI43" s="200"/>
      <c r="AJ43" s="200"/>
      <c r="AK43" s="200"/>
      <c r="AL43" s="200"/>
      <c r="AM43" s="200"/>
      <c r="AN43" s="200"/>
      <c r="AO43" s="200"/>
      <c r="AP43" s="200"/>
      <c r="AQ43" s="200"/>
      <c r="AR43" s="200"/>
      <c r="AS43" s="200"/>
      <c r="AT43" s="200"/>
      <c r="AU43" s="200"/>
      <c r="AV43" s="200"/>
      <c r="AW43" s="200"/>
      <c r="AX43" s="39"/>
      <c r="AY43" s="39"/>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315"/>
      <c r="DL43" s="315"/>
    </row>
    <row r="44" spans="1:116" s="38" customFormat="1" ht="33" customHeight="1" x14ac:dyDescent="0.25">
      <c r="A44" s="201"/>
      <c r="B44" s="201"/>
      <c r="C44" s="201"/>
      <c r="D44" s="201"/>
      <c r="E44" s="201"/>
      <c r="F44" s="201"/>
      <c r="G44" s="201"/>
      <c r="H44" s="201"/>
      <c r="I44" s="201"/>
      <c r="J44" s="201"/>
      <c r="K44" s="201"/>
      <c r="L44" s="201"/>
      <c r="M44" s="201"/>
      <c r="N44" s="201"/>
      <c r="O44" s="201"/>
      <c r="P44" s="201"/>
      <c r="Q44" s="201"/>
      <c r="R44" s="485">
        <f>IF(R26=R43,0,"Total SF of Distribution Must Match Total Project Scope")</f>
        <v>0</v>
      </c>
      <c r="S44" s="485"/>
      <c r="T44" s="485"/>
      <c r="U44" s="485"/>
      <c r="V44" s="485"/>
      <c r="W44" s="485"/>
      <c r="X44" s="485"/>
      <c r="Y44" s="201"/>
      <c r="Z44" s="200"/>
      <c r="AA44" s="200"/>
      <c r="AB44" s="200"/>
      <c r="AC44" s="200"/>
      <c r="AD44" s="200"/>
      <c r="AE44" s="200"/>
      <c r="AF44" s="200"/>
      <c r="AG44" s="200"/>
      <c r="AH44" s="200"/>
      <c r="AI44" s="200"/>
      <c r="AJ44" s="200"/>
      <c r="AK44" s="200"/>
      <c r="AL44" s="200"/>
      <c r="AM44" s="200"/>
      <c r="AN44" s="200"/>
      <c r="AO44" s="200"/>
      <c r="AP44" s="200"/>
      <c r="AQ44" s="200"/>
      <c r="AR44" s="200"/>
      <c r="AS44" s="200"/>
      <c r="AT44" s="200"/>
      <c r="AU44" s="200"/>
      <c r="AV44" s="200"/>
      <c r="AW44" s="201"/>
      <c r="AX44" s="200"/>
      <c r="AY44" s="39"/>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t="s">
        <v>17</v>
      </c>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315"/>
      <c r="DL44" s="315"/>
    </row>
    <row r="45" spans="1:116" s="38" customFormat="1" ht="21.9" customHeight="1" x14ac:dyDescent="0.25">
      <c r="A45" s="201"/>
      <c r="B45" s="201"/>
      <c r="C45" s="201"/>
      <c r="D45" s="296"/>
      <c r="E45" s="296"/>
      <c r="F45" s="296"/>
      <c r="G45" s="296"/>
      <c r="H45" s="296"/>
      <c r="I45" s="296"/>
      <c r="J45" s="296"/>
      <c r="K45" s="296"/>
      <c r="L45" s="296"/>
      <c r="M45" s="296"/>
      <c r="N45" s="296"/>
      <c r="O45" s="296"/>
      <c r="P45" s="296"/>
      <c r="Q45" s="296"/>
      <c r="R45" s="296"/>
      <c r="S45" s="296"/>
      <c r="T45" s="296"/>
      <c r="U45" s="296"/>
      <c r="V45" s="296"/>
      <c r="W45" s="296"/>
      <c r="X45" s="296"/>
      <c r="Y45" s="296"/>
      <c r="Z45" s="201"/>
      <c r="AA45" s="201"/>
      <c r="AB45" s="201"/>
      <c r="AC45" s="201"/>
      <c r="AD45" s="201"/>
      <c r="AE45" s="201"/>
      <c r="AF45" s="201"/>
      <c r="AG45" s="201"/>
      <c r="AH45" s="201"/>
      <c r="AI45" s="201"/>
      <c r="AJ45" s="201"/>
      <c r="AK45" s="201"/>
      <c r="AL45" s="201"/>
      <c r="AM45" s="201"/>
      <c r="AN45" s="201"/>
      <c r="AO45" s="201"/>
      <c r="AP45" s="201"/>
      <c r="AQ45" s="201"/>
      <c r="AR45" s="201"/>
      <c r="AS45" s="201"/>
      <c r="AT45" s="201"/>
      <c r="AU45" s="201"/>
      <c r="AV45" s="201"/>
      <c r="AW45" s="201"/>
      <c r="AX45" s="200"/>
      <c r="AY45" s="39"/>
      <c r="AZ45" s="200"/>
      <c r="BA45" s="200"/>
      <c r="BB45" s="200"/>
      <c r="BC45" s="200"/>
      <c r="BD45" s="200"/>
      <c r="BE45" s="200"/>
      <c r="BF45" s="200"/>
      <c r="BG45" s="200"/>
      <c r="BH45" s="200"/>
      <c r="BI45" s="200"/>
      <c r="BJ45" s="200"/>
      <c r="BK45" s="200"/>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315"/>
      <c r="DL45" s="315"/>
    </row>
    <row r="46" spans="1:116" s="38" customFormat="1" ht="21.9" customHeight="1" x14ac:dyDescent="0.25">
      <c r="A46" s="201"/>
      <c r="B46" s="201"/>
      <c r="C46" s="201"/>
      <c r="D46" s="201"/>
      <c r="E46" s="201"/>
      <c r="F46" s="201"/>
      <c r="G46" s="201"/>
      <c r="H46" s="201"/>
      <c r="I46" s="201"/>
      <c r="J46" s="201"/>
      <c r="K46" s="201"/>
      <c r="L46" s="201"/>
      <c r="M46" s="201"/>
      <c r="N46" s="201"/>
      <c r="O46" s="201"/>
      <c r="P46" s="201"/>
      <c r="Q46" s="201"/>
      <c r="R46" s="201"/>
      <c r="S46" s="201"/>
      <c r="T46" s="201"/>
      <c r="U46" s="201"/>
      <c r="V46" s="201"/>
      <c r="W46" s="201"/>
      <c r="X46" s="201"/>
      <c r="Y46" s="201"/>
      <c r="Z46" s="296"/>
      <c r="AA46" s="296"/>
      <c r="AB46" s="296"/>
      <c r="AC46" s="296"/>
      <c r="AD46" s="296"/>
      <c r="AE46" s="296"/>
      <c r="AF46" s="201"/>
      <c r="AG46" s="201"/>
      <c r="AH46" s="201"/>
      <c r="AI46" s="201"/>
      <c r="AJ46" s="201"/>
      <c r="AK46" s="201"/>
      <c r="AL46" s="201"/>
      <c r="AM46" s="201"/>
      <c r="AN46" s="201"/>
      <c r="AO46" s="201"/>
      <c r="AP46" s="201"/>
      <c r="AQ46" s="201"/>
      <c r="AR46" s="201"/>
      <c r="AS46" s="201"/>
      <c r="AT46" s="201"/>
      <c r="AU46" s="201"/>
      <c r="AV46" s="201"/>
      <c r="AW46" s="201"/>
      <c r="AX46" s="200"/>
      <c r="AY46" s="39"/>
      <c r="AZ46" s="200"/>
      <c r="BA46" s="200"/>
      <c r="BB46" s="200"/>
      <c r="BC46" s="200"/>
      <c r="BD46" s="200"/>
      <c r="BE46" s="200"/>
      <c r="BF46" s="200"/>
      <c r="BG46" s="200"/>
      <c r="BH46" s="200"/>
      <c r="BI46" s="200"/>
      <c r="BJ46" s="200"/>
      <c r="BK46" s="200"/>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315" t="s">
        <v>17</v>
      </c>
      <c r="DL46" s="315"/>
    </row>
    <row r="47" spans="1:116" s="38" customFormat="1" ht="21.9" customHeight="1" x14ac:dyDescent="0.25">
      <c r="A47" s="201"/>
      <c r="B47" s="201"/>
      <c r="C47" s="201"/>
      <c r="D47" s="201"/>
      <c r="E47" s="201"/>
      <c r="F47" s="201"/>
      <c r="G47" s="201"/>
      <c r="H47" s="201"/>
      <c r="I47" s="201"/>
      <c r="J47" s="201"/>
      <c r="K47" s="201"/>
      <c r="L47" s="201"/>
      <c r="M47" s="201"/>
      <c r="N47" s="201"/>
      <c r="O47" s="201"/>
      <c r="P47" s="201"/>
      <c r="Q47" s="201"/>
      <c r="R47" s="201"/>
      <c r="S47" s="201"/>
      <c r="T47" s="201"/>
      <c r="U47" s="201"/>
      <c r="V47" s="201"/>
      <c r="W47" s="201"/>
      <c r="X47" s="201"/>
      <c r="Y47" s="201"/>
      <c r="Z47" s="201"/>
      <c r="AA47" s="201"/>
      <c r="AB47" s="201"/>
      <c r="AC47" s="201"/>
      <c r="AD47" s="201"/>
      <c r="AE47" s="201"/>
      <c r="AF47" s="201"/>
      <c r="AG47" s="201"/>
      <c r="AH47" s="201"/>
      <c r="AI47" s="201"/>
      <c r="AJ47" s="201"/>
      <c r="AK47" s="201"/>
      <c r="AL47" s="201"/>
      <c r="AM47" s="201"/>
      <c r="AN47" s="201"/>
      <c r="AO47" s="201"/>
      <c r="AP47" s="201"/>
      <c r="AQ47" s="201"/>
      <c r="AR47" s="201"/>
      <c r="AS47" s="201"/>
      <c r="AT47" s="201"/>
      <c r="AU47" s="201"/>
      <c r="AV47" s="201"/>
      <c r="AW47" s="201"/>
      <c r="AX47" s="200"/>
      <c r="AY47" s="39"/>
      <c r="AZ47" s="200"/>
      <c r="BA47" s="200"/>
      <c r="BB47" s="200"/>
      <c r="BC47" s="200"/>
      <c r="BD47" s="200"/>
      <c r="BE47" s="200"/>
      <c r="BF47" s="200"/>
      <c r="BG47" s="200"/>
      <c r="BH47" s="200"/>
      <c r="BI47" s="200"/>
      <c r="BJ47" s="200"/>
      <c r="BK47" s="200"/>
      <c r="BL47" s="200"/>
      <c r="BM47" s="200"/>
      <c r="BN47" s="200"/>
      <c r="BO47" s="200"/>
      <c r="BP47" s="200"/>
      <c r="BQ47" s="200"/>
      <c r="BR47" s="200"/>
      <c r="BS47" s="200"/>
      <c r="BT47" s="200"/>
      <c r="BU47" s="200"/>
      <c r="BV47" s="200"/>
      <c r="BW47" s="200"/>
      <c r="BX47" s="200"/>
      <c r="BY47" s="200"/>
      <c r="BZ47" s="200"/>
      <c r="CA47" s="200"/>
      <c r="CB47" s="200"/>
      <c r="CC47" s="200"/>
      <c r="CD47" s="200"/>
      <c r="CE47" s="200"/>
      <c r="CF47" s="200"/>
      <c r="CG47" s="200"/>
      <c r="CH47" s="200"/>
      <c r="CI47" s="200"/>
      <c r="CJ47" s="200"/>
      <c r="CK47" s="200"/>
      <c r="CL47" s="200"/>
      <c r="CM47" s="200"/>
      <c r="CN47" s="200"/>
      <c r="CO47" s="200"/>
      <c r="CP47" s="200"/>
      <c r="CQ47" s="200"/>
      <c r="CR47" s="200"/>
      <c r="CS47" s="200"/>
      <c r="CT47" s="200"/>
      <c r="CU47" s="200"/>
      <c r="CV47" s="200"/>
      <c r="CW47" s="200"/>
      <c r="CX47" s="200"/>
      <c r="CY47" s="200"/>
      <c r="CZ47" s="200"/>
      <c r="DA47" s="200"/>
      <c r="DB47" s="200"/>
      <c r="DC47" s="200"/>
      <c r="DD47" s="200"/>
      <c r="DE47" s="200"/>
      <c r="DF47" s="200"/>
      <c r="DG47" s="200"/>
      <c r="DH47" s="200"/>
      <c r="DI47" s="200"/>
      <c r="DJ47" s="200"/>
      <c r="DK47" s="315"/>
      <c r="DL47" s="315"/>
    </row>
    <row r="48" spans="1:116" s="38" customFormat="1" ht="21.9" customHeight="1" x14ac:dyDescent="0.25">
      <c r="A48" s="201"/>
      <c r="B48" s="201"/>
      <c r="C48" s="201"/>
      <c r="D48" s="201"/>
      <c r="E48" s="201"/>
      <c r="F48" s="201"/>
      <c r="G48" s="201"/>
      <c r="H48" s="201"/>
      <c r="I48" s="201"/>
      <c r="J48" s="201"/>
      <c r="K48" s="201"/>
      <c r="L48" s="201"/>
      <c r="M48" s="201"/>
      <c r="N48" s="201"/>
      <c r="O48" s="201"/>
      <c r="P48" s="201"/>
      <c r="Q48" s="201"/>
      <c r="R48" s="201"/>
      <c r="S48" s="201"/>
      <c r="T48" s="201"/>
      <c r="U48" s="201"/>
      <c r="V48" s="201"/>
      <c r="W48" s="201"/>
      <c r="X48" s="201"/>
      <c r="Y48" s="201"/>
      <c r="Z48" s="201"/>
      <c r="AA48" s="201"/>
      <c r="AB48" s="201"/>
      <c r="AC48" s="201"/>
      <c r="AD48" s="201"/>
      <c r="AE48" s="201"/>
      <c r="AF48" s="201"/>
      <c r="AG48" s="201"/>
      <c r="AH48" s="201"/>
      <c r="AI48" s="201"/>
      <c r="AJ48" s="201"/>
      <c r="AK48" s="201"/>
      <c r="AL48" s="201"/>
      <c r="AM48" s="201"/>
      <c r="AN48" s="201"/>
      <c r="AO48" s="201"/>
      <c r="AP48" s="201"/>
      <c r="AQ48" s="201"/>
      <c r="AR48" s="201"/>
      <c r="AS48" s="201"/>
      <c r="AT48" s="201"/>
      <c r="AU48" s="201"/>
      <c r="AV48" s="201"/>
      <c r="AW48" s="201"/>
      <c r="AX48" s="200"/>
      <c r="AY48" s="39"/>
      <c r="AZ48" s="200"/>
      <c r="BA48" s="200"/>
      <c r="BB48" s="200"/>
      <c r="BC48" s="200"/>
      <c r="BD48" s="200"/>
      <c r="BE48" s="200"/>
      <c r="BF48" s="200"/>
      <c r="BG48" s="200"/>
      <c r="BH48" s="200"/>
      <c r="BI48" s="200"/>
      <c r="BJ48" s="200"/>
      <c r="BK48" s="200"/>
      <c r="BL48" s="200"/>
      <c r="BM48" s="200"/>
      <c r="BN48" s="200"/>
      <c r="BO48" s="200"/>
      <c r="BP48" s="200"/>
      <c r="BQ48" s="200"/>
      <c r="BR48" s="200"/>
      <c r="BS48" s="200"/>
      <c r="BT48" s="200"/>
      <c r="BU48" s="200"/>
      <c r="BV48" s="200"/>
      <c r="BW48" s="200"/>
      <c r="BX48" s="200"/>
      <c r="BY48" s="200"/>
      <c r="BZ48" s="200"/>
      <c r="CA48" s="200"/>
      <c r="CB48" s="200"/>
      <c r="CC48" s="200"/>
      <c r="CD48" s="200"/>
      <c r="CE48" s="200"/>
      <c r="CF48" s="200"/>
      <c r="CG48" s="200"/>
      <c r="CH48" s="200"/>
      <c r="CI48" s="200"/>
      <c r="CJ48" s="200"/>
      <c r="CK48" s="200"/>
      <c r="CL48" s="200"/>
      <c r="CM48" s="200"/>
      <c r="CN48" s="200"/>
      <c r="CO48" s="200"/>
      <c r="CP48" s="200"/>
      <c r="CQ48" s="200"/>
      <c r="CR48" s="200"/>
      <c r="CS48" s="200"/>
      <c r="CT48" s="200"/>
      <c r="CU48" s="200"/>
      <c r="CV48" s="200"/>
      <c r="CW48" s="200"/>
      <c r="CX48" s="200"/>
      <c r="CY48" s="200"/>
      <c r="CZ48" s="200"/>
      <c r="DA48" s="200"/>
      <c r="DB48" s="200"/>
      <c r="DC48" s="200"/>
      <c r="DD48" s="200"/>
      <c r="DE48" s="200"/>
      <c r="DF48" s="200"/>
      <c r="DG48" s="200"/>
      <c r="DH48" s="200"/>
      <c r="DI48" s="200"/>
      <c r="DJ48" s="200"/>
      <c r="DK48" s="315" t="s">
        <v>53</v>
      </c>
      <c r="DL48" s="315"/>
    </row>
    <row r="49" spans="1:116" ht="21.9" customHeight="1" x14ac:dyDescent="0.25">
      <c r="A49" s="201"/>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30"/>
      <c r="DJ49" s="230"/>
      <c r="DK49" s="201"/>
      <c r="DL49" s="201"/>
    </row>
    <row r="50" spans="1:116" x14ac:dyDescent="0.25">
      <c r="A50" s="201"/>
      <c r="B50" s="201"/>
      <c r="C50" s="201"/>
      <c r="D50" s="201"/>
      <c r="E50" s="201"/>
      <c r="F50" s="201"/>
      <c r="G50" s="201"/>
      <c r="H50" s="201"/>
      <c r="I50" s="201"/>
      <c r="J50" s="201"/>
      <c r="K50" s="201"/>
      <c r="L50" s="201"/>
      <c r="M50" s="201"/>
      <c r="N50" s="201"/>
      <c r="O50" s="201"/>
      <c r="P50" s="201"/>
      <c r="Q50" s="201"/>
      <c r="R50" s="201"/>
      <c r="S50" s="201"/>
      <c r="T50" s="201"/>
      <c r="U50" s="201"/>
      <c r="V50" s="201"/>
      <c r="W50" s="201"/>
      <c r="X50" s="201"/>
      <c r="Y50" s="201"/>
      <c r="Z50" s="201"/>
      <c r="AA50" s="201"/>
      <c r="AB50" s="201"/>
      <c r="AC50" s="201"/>
      <c r="AD50" s="201"/>
      <c r="AE50" s="201"/>
      <c r="AF50" s="201"/>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01"/>
      <c r="CA50" s="201"/>
      <c r="CB50" s="201"/>
      <c r="CC50" s="201"/>
      <c r="CD50" s="201"/>
      <c r="CE50" s="201"/>
      <c r="CF50" s="201"/>
      <c r="CG50" s="201"/>
      <c r="CH50" s="201"/>
      <c r="CI50" s="201"/>
      <c r="CJ50" s="201"/>
      <c r="CK50" s="201"/>
      <c r="CL50" s="201"/>
      <c r="CM50" s="201"/>
      <c r="CN50" s="201"/>
      <c r="CO50" s="201"/>
      <c r="CP50" s="201"/>
      <c r="CQ50" s="201"/>
      <c r="CR50" s="201"/>
      <c r="CS50" s="201"/>
      <c r="CT50" s="201"/>
      <c r="CU50" s="201"/>
      <c r="CV50" s="201"/>
      <c r="CW50" s="201"/>
      <c r="CX50" s="201"/>
      <c r="CY50" s="201"/>
      <c r="CZ50" s="201"/>
      <c r="DA50" s="201"/>
      <c r="DB50" s="201"/>
      <c r="DC50" s="201"/>
      <c r="DD50" s="201"/>
      <c r="DE50" s="201"/>
      <c r="DF50" s="201"/>
      <c r="DG50" s="201"/>
      <c r="DH50" s="201"/>
      <c r="DI50" s="235"/>
      <c r="DJ50" s="230"/>
      <c r="DK50" s="201"/>
      <c r="DL50" s="201"/>
    </row>
    <row r="51" spans="1:116" x14ac:dyDescent="0.25">
      <c r="A51" s="201"/>
      <c r="B51" s="201"/>
      <c r="C51" s="201"/>
      <c r="D51" s="201"/>
      <c r="E51" s="201"/>
      <c r="F51" s="201"/>
      <c r="G51" s="201"/>
      <c r="H51" s="201"/>
      <c r="I51" s="201"/>
      <c r="J51" s="201"/>
      <c r="K51" s="201"/>
      <c r="L51" s="201"/>
      <c r="M51" s="201"/>
      <c r="N51" s="201"/>
      <c r="O51" s="201"/>
      <c r="P51" s="201"/>
      <c r="Q51" s="201"/>
      <c r="R51" s="201"/>
      <c r="S51" s="201"/>
      <c r="T51" s="201"/>
      <c r="U51" s="201"/>
      <c r="V51" s="201"/>
      <c r="W51" s="201"/>
      <c r="X51" s="201"/>
      <c r="Y51" s="201"/>
      <c r="Z51" s="201"/>
      <c r="AA51" s="201"/>
      <c r="AB51" s="201"/>
      <c r="AC51" s="201"/>
      <c r="AD51" s="201"/>
      <c r="AE51" s="201"/>
      <c r="AF51" s="201"/>
      <c r="AG51" s="201"/>
      <c r="AH51" s="201"/>
      <c r="AI51" s="201"/>
      <c r="AJ51" s="201"/>
      <c r="AK51" s="201"/>
      <c r="AL51" s="201"/>
      <c r="AM51" s="201"/>
      <c r="AN51" s="201"/>
      <c r="AO51" s="201"/>
      <c r="AP51" s="201"/>
      <c r="AQ51" s="201"/>
      <c r="AR51" s="201"/>
      <c r="AS51" s="201"/>
      <c r="AT51" s="201"/>
      <c r="AU51" s="201"/>
      <c r="AV51" s="201"/>
      <c r="AW51" s="201"/>
      <c r="AX51" s="201"/>
      <c r="AY51" s="201"/>
      <c r="AZ51" s="201"/>
      <c r="BA51" s="201"/>
      <c r="BB51" s="201"/>
      <c r="BC51" s="201"/>
      <c r="BD51" s="201"/>
      <c r="BE51" s="201"/>
      <c r="BF51" s="201"/>
      <c r="BG51" s="201"/>
      <c r="BH51" s="201"/>
      <c r="BI51" s="201"/>
      <c r="BJ51" s="201"/>
      <c r="BK51" s="201"/>
      <c r="BL51" s="201"/>
      <c r="BM51" s="201"/>
      <c r="BN51" s="201"/>
      <c r="BO51" s="201"/>
      <c r="BP51" s="201"/>
      <c r="BQ51" s="201"/>
      <c r="BR51" s="201"/>
      <c r="BS51" s="201"/>
      <c r="BT51" s="201"/>
      <c r="BU51" s="201"/>
      <c r="BV51" s="201"/>
      <c r="BW51" s="201"/>
      <c r="BX51" s="201"/>
      <c r="BY51" s="201"/>
      <c r="BZ51" s="201"/>
      <c r="CA51" s="201"/>
      <c r="CB51" s="201"/>
      <c r="CC51" s="201"/>
      <c r="CD51" s="201"/>
      <c r="CE51" s="201"/>
      <c r="CF51" s="201"/>
      <c r="CG51" s="201"/>
      <c r="CH51" s="201"/>
      <c r="CI51" s="201"/>
      <c r="CJ51" s="201"/>
      <c r="CK51" s="201"/>
      <c r="CL51" s="201"/>
      <c r="CM51" s="201"/>
      <c r="CN51" s="201"/>
      <c r="CO51" s="201"/>
      <c r="CP51" s="201"/>
      <c r="CQ51" s="201"/>
      <c r="CR51" s="201"/>
      <c r="CS51" s="201"/>
      <c r="CT51" s="201"/>
      <c r="CU51" s="201"/>
      <c r="CV51" s="201"/>
      <c r="CW51" s="201"/>
      <c r="CX51" s="201"/>
      <c r="CY51" s="201"/>
      <c r="CZ51" s="201"/>
      <c r="DA51" s="201"/>
      <c r="DB51" s="201"/>
      <c r="DC51" s="201"/>
      <c r="DD51" s="201"/>
      <c r="DE51" s="201"/>
      <c r="DF51" s="201"/>
      <c r="DG51" s="201"/>
      <c r="DH51" s="201"/>
      <c r="DI51" s="230"/>
      <c r="DJ51" s="230"/>
      <c r="DK51" s="201"/>
      <c r="DL51" s="201"/>
    </row>
    <row r="52" spans="1:116" x14ac:dyDescent="0.25">
      <c r="A52" s="201"/>
      <c r="B52" s="201"/>
      <c r="C52" s="201"/>
      <c r="D52" s="201"/>
      <c r="E52" s="201"/>
      <c r="F52" s="201"/>
      <c r="G52" s="201"/>
      <c r="H52" s="201"/>
      <c r="I52" s="201"/>
      <c r="J52" s="201"/>
      <c r="K52" s="201"/>
      <c r="L52" s="201"/>
      <c r="M52" s="201"/>
      <c r="N52" s="201"/>
      <c r="O52" s="201"/>
      <c r="P52" s="201"/>
      <c r="Q52" s="201"/>
      <c r="R52" s="201"/>
      <c r="S52" s="201"/>
      <c r="T52" s="201"/>
      <c r="U52" s="201"/>
      <c r="V52" s="201"/>
      <c r="W52" s="201"/>
      <c r="X52" s="201"/>
      <c r="Y52" s="201"/>
      <c r="Z52" s="201"/>
      <c r="AA52" s="201"/>
      <c r="AB52" s="201"/>
      <c r="AC52" s="201"/>
      <c r="AD52" s="201"/>
      <c r="AE52" s="201"/>
      <c r="AF52" s="201"/>
      <c r="AG52" s="201"/>
      <c r="AH52" s="201"/>
      <c r="AI52" s="201"/>
      <c r="AJ52" s="201"/>
      <c r="AK52" s="201"/>
      <c r="AL52" s="201"/>
      <c r="AM52" s="201"/>
      <c r="AN52" s="201"/>
      <c r="AO52" s="201"/>
      <c r="AP52" s="201"/>
      <c r="AQ52" s="201"/>
      <c r="AR52" s="201"/>
      <c r="AS52" s="201"/>
      <c r="AT52" s="201"/>
      <c r="AU52" s="201"/>
      <c r="AV52" s="201"/>
      <c r="AW52" s="201"/>
      <c r="AX52" s="201"/>
      <c r="AY52" s="201"/>
      <c r="AZ52" s="201"/>
      <c r="BA52" s="201"/>
      <c r="BB52" s="201"/>
      <c r="BC52" s="201"/>
      <c r="BD52" s="201"/>
      <c r="BE52" s="201"/>
      <c r="BF52" s="201"/>
      <c r="BG52" s="201"/>
      <c r="BH52" s="201"/>
      <c r="BI52" s="201"/>
      <c r="BJ52" s="201"/>
      <c r="BK52" s="201"/>
      <c r="BL52" s="201"/>
      <c r="BM52" s="201"/>
      <c r="BN52" s="201"/>
      <c r="BO52" s="201"/>
      <c r="BP52" s="201"/>
      <c r="BQ52" s="201"/>
      <c r="BR52" s="201"/>
      <c r="BS52" s="201"/>
      <c r="BT52" s="201"/>
      <c r="BU52" s="201"/>
      <c r="BV52" s="201"/>
      <c r="BW52" s="201"/>
      <c r="BX52" s="201"/>
      <c r="BY52" s="201"/>
      <c r="BZ52" s="201"/>
      <c r="CA52" s="201"/>
      <c r="CB52" s="201"/>
      <c r="CC52" s="201"/>
      <c r="CD52" s="201"/>
      <c r="CE52" s="201"/>
      <c r="CF52" s="201"/>
      <c r="CG52" s="201"/>
      <c r="CH52" s="201"/>
      <c r="CI52" s="201"/>
      <c r="CJ52" s="201"/>
      <c r="CK52" s="201"/>
      <c r="CL52" s="201"/>
      <c r="CM52" s="201"/>
      <c r="CN52" s="201"/>
      <c r="CO52" s="201"/>
      <c r="CP52" s="201"/>
      <c r="CQ52" s="201"/>
      <c r="CR52" s="201"/>
      <c r="CS52" s="201"/>
      <c r="CT52" s="201"/>
      <c r="CU52" s="201"/>
      <c r="CV52" s="201"/>
      <c r="CW52" s="201"/>
      <c r="CX52" s="201"/>
      <c r="CY52" s="201"/>
      <c r="CZ52" s="201"/>
      <c r="DA52" s="201"/>
      <c r="DB52" s="201"/>
      <c r="DC52" s="201"/>
      <c r="DD52" s="201"/>
      <c r="DE52" s="201"/>
      <c r="DF52" s="201"/>
      <c r="DG52" s="201"/>
      <c r="DH52" s="201"/>
      <c r="DI52" s="230"/>
      <c r="DJ52" s="230"/>
      <c r="DK52" s="201"/>
      <c r="DL52" s="201"/>
    </row>
    <row r="56" spans="1:116" x14ac:dyDescent="0.25">
      <c r="A56" s="201"/>
      <c r="B56" s="201"/>
      <c r="C56" s="201"/>
      <c r="D56" s="201"/>
      <c r="E56" s="201"/>
      <c r="F56" s="201"/>
      <c r="G56" s="201"/>
      <c r="H56" s="201"/>
      <c r="I56" s="201"/>
      <c r="J56" s="201"/>
      <c r="K56" s="201"/>
      <c r="L56" s="201"/>
      <c r="M56" s="201"/>
      <c r="N56" s="201"/>
      <c r="O56" s="201"/>
      <c r="P56" s="201"/>
      <c r="Q56" s="201"/>
      <c r="R56" s="201"/>
      <c r="S56" s="201"/>
      <c r="T56" s="201"/>
      <c r="U56" s="201"/>
      <c r="V56" s="201"/>
      <c r="W56" s="201"/>
      <c r="X56" s="201"/>
      <c r="Y56" s="201"/>
      <c r="Z56" s="201"/>
      <c r="AA56" s="201"/>
      <c r="AB56" s="201"/>
      <c r="AC56" s="201"/>
      <c r="AD56" s="201"/>
      <c r="AE56" s="201"/>
      <c r="AF56" s="201"/>
      <c r="AG56" s="201"/>
      <c r="AH56" s="201"/>
      <c r="AI56" s="201"/>
      <c r="AJ56" s="201"/>
      <c r="AK56" s="201"/>
      <c r="AL56" s="201"/>
      <c r="AM56" s="201"/>
      <c r="AN56" s="201"/>
      <c r="AO56" s="201"/>
      <c r="AP56" s="201"/>
      <c r="AQ56" s="201"/>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30"/>
      <c r="DJ56" s="230"/>
      <c r="DK56" s="201"/>
      <c r="DL56" s="201"/>
    </row>
    <row r="57" spans="1:116" x14ac:dyDescent="0.25">
      <c r="A57" s="201"/>
      <c r="B57" s="201"/>
      <c r="C57" s="201"/>
      <c r="D57" s="201"/>
      <c r="E57" s="201"/>
      <c r="F57" s="201"/>
      <c r="G57" s="201"/>
      <c r="H57" s="201"/>
      <c r="I57" s="201"/>
      <c r="J57" s="201"/>
      <c r="K57" s="201"/>
      <c r="L57" s="201"/>
      <c r="M57" s="201"/>
      <c r="N57" s="201"/>
      <c r="O57" s="201"/>
      <c r="P57" s="201"/>
      <c r="Q57" s="201"/>
      <c r="R57" s="201"/>
      <c r="S57" s="201"/>
      <c r="T57" s="201"/>
      <c r="U57" s="201"/>
      <c r="V57" s="201"/>
      <c r="W57" s="201"/>
      <c r="X57" s="201"/>
      <c r="Y57" s="201"/>
      <c r="Z57" s="201"/>
      <c r="AA57" s="201"/>
      <c r="AB57" s="201"/>
      <c r="AC57" s="201"/>
      <c r="AD57" s="201"/>
      <c r="AE57" s="201"/>
      <c r="AF57" s="201"/>
      <c r="AG57" s="201"/>
      <c r="AH57" s="201"/>
      <c r="AI57" s="201"/>
      <c r="AJ57" s="201"/>
      <c r="AK57" s="201"/>
      <c r="AL57" s="201"/>
      <c r="AM57" s="201"/>
      <c r="AN57" s="201"/>
      <c r="AO57" s="201"/>
      <c r="AP57" s="201"/>
      <c r="AQ57" s="201"/>
      <c r="AR57" s="201"/>
      <c r="AS57" s="201"/>
      <c r="AT57" s="201"/>
      <c r="AU57" s="201"/>
      <c r="AV57" s="201"/>
      <c r="AW57" s="201"/>
      <c r="AX57" s="201"/>
      <c r="AY57" s="201"/>
      <c r="AZ57" s="201"/>
      <c r="BA57" s="201"/>
      <c r="BB57" s="201"/>
      <c r="BC57" s="201"/>
      <c r="BD57" s="201"/>
      <c r="BE57" s="201"/>
      <c r="BF57" s="201"/>
      <c r="BG57" s="201"/>
      <c r="BH57" s="201"/>
      <c r="BI57" s="201"/>
      <c r="BJ57" s="201"/>
      <c r="BK57" s="201"/>
      <c r="BL57" s="201"/>
      <c r="BM57" s="201"/>
      <c r="BN57" s="201"/>
      <c r="BO57" s="201"/>
      <c r="BP57" s="201"/>
      <c r="BQ57" s="201"/>
      <c r="BR57" s="201"/>
      <c r="BS57" s="201"/>
      <c r="BT57" s="201"/>
      <c r="BU57" s="201"/>
      <c r="BV57" s="201"/>
      <c r="BW57" s="201"/>
      <c r="BX57" s="201"/>
      <c r="BY57" s="201"/>
      <c r="BZ57" s="201"/>
      <c r="CA57" s="201"/>
      <c r="CB57" s="201"/>
      <c r="CC57" s="201"/>
      <c r="CD57" s="201"/>
      <c r="CE57" s="201"/>
      <c r="CF57" s="201"/>
      <c r="CG57" s="201"/>
      <c r="CH57" s="201"/>
      <c r="CI57" s="201"/>
      <c r="CJ57" s="201"/>
      <c r="CK57" s="201"/>
      <c r="CL57" s="201"/>
      <c r="CM57" s="201"/>
      <c r="CN57" s="201"/>
      <c r="CO57" s="201"/>
      <c r="CP57" s="201"/>
      <c r="CQ57" s="201"/>
      <c r="CR57" s="201"/>
      <c r="CS57" s="201"/>
      <c r="CT57" s="201"/>
      <c r="CU57" s="201"/>
      <c r="CV57" s="201"/>
      <c r="CW57" s="201"/>
      <c r="CX57" s="201"/>
      <c r="CY57" s="201"/>
      <c r="CZ57" s="201"/>
      <c r="DA57" s="201"/>
      <c r="DB57" s="201"/>
      <c r="DC57" s="201"/>
      <c r="DD57" s="201"/>
      <c r="DE57" s="201"/>
      <c r="DF57" s="201"/>
      <c r="DG57" s="201"/>
      <c r="DH57" s="201"/>
      <c r="DI57" s="230"/>
      <c r="DJ57" s="230"/>
      <c r="DK57" s="201"/>
      <c r="DL57" s="201"/>
    </row>
  </sheetData>
  <sheetProtection algorithmName="SHA-512" hashValue="vf0yatFGNbbaShcFnTkvBOUMoXWUUhyZjn0RlDEszOVviZQHE14rUF/Rw4A9WKH75VdtoBGBYBvABQLEj6ZKQA==" saltValue="qSItmAEwupMIVrXTl2ZYxA==" spinCount="100000" sheet="1" objects="1" scenarios="1" selectLockedCells="1"/>
  <mergeCells count="79">
    <mergeCell ref="AA31:AV33"/>
    <mergeCell ref="R28:X28"/>
    <mergeCell ref="D29:Q29"/>
    <mergeCell ref="R29:X29"/>
    <mergeCell ref="D30:Q30"/>
    <mergeCell ref="R30:X30"/>
    <mergeCell ref="K11:AV11"/>
    <mergeCell ref="A8:F8"/>
    <mergeCell ref="G8:I8"/>
    <mergeCell ref="K8:AQ8"/>
    <mergeCell ref="AR8:AV8"/>
    <mergeCell ref="I1:AN1"/>
    <mergeCell ref="AO1:AV1"/>
    <mergeCell ref="A2:H2"/>
    <mergeCell ref="I2:AN2"/>
    <mergeCell ref="AO2:AV2"/>
    <mergeCell ref="I3:AN3"/>
    <mergeCell ref="AO3:AV3"/>
    <mergeCell ref="A9:F9"/>
    <mergeCell ref="G9:I9"/>
    <mergeCell ref="K9:AV9"/>
    <mergeCell ref="A4:AV4"/>
    <mergeCell ref="A6:H6"/>
    <mergeCell ref="AF6:AM6"/>
    <mergeCell ref="AN6:AV6"/>
    <mergeCell ref="A7:AV7"/>
    <mergeCell ref="AG20:AV20"/>
    <mergeCell ref="A10:F10"/>
    <mergeCell ref="G10:I10"/>
    <mergeCell ref="K10:AV10"/>
    <mergeCell ref="A11:F11"/>
    <mergeCell ref="G11:I11"/>
    <mergeCell ref="A12:J12"/>
    <mergeCell ref="K12:AV12"/>
    <mergeCell ref="A13:J13"/>
    <mergeCell ref="K13:AV13"/>
    <mergeCell ref="K17:AV17"/>
    <mergeCell ref="K14:AV14"/>
    <mergeCell ref="A16:J16"/>
    <mergeCell ref="K16:AV16"/>
    <mergeCell ref="A17:J17"/>
    <mergeCell ref="K15:AV15"/>
    <mergeCell ref="A19:T19"/>
    <mergeCell ref="D20:Q20"/>
    <mergeCell ref="R20:X20"/>
    <mergeCell ref="D21:Q21"/>
    <mergeCell ref="R21:X21"/>
    <mergeCell ref="R22:X22"/>
    <mergeCell ref="R43:X43"/>
    <mergeCell ref="D37:Q37"/>
    <mergeCell ref="D25:Q25"/>
    <mergeCell ref="R25:X25"/>
    <mergeCell ref="D26:Q26"/>
    <mergeCell ref="D22:Q22"/>
    <mergeCell ref="R26:X26"/>
    <mergeCell ref="R24:X24"/>
    <mergeCell ref="D41:Q41"/>
    <mergeCell ref="R41:X41"/>
    <mergeCell ref="D32:Q32"/>
    <mergeCell ref="R32:X32"/>
    <mergeCell ref="D40:Q40"/>
    <mergeCell ref="R40:X40"/>
    <mergeCell ref="D24:Q24"/>
    <mergeCell ref="AG34:AV34"/>
    <mergeCell ref="AG27:AV27"/>
    <mergeCell ref="R44:X44"/>
    <mergeCell ref="D35:Q35"/>
    <mergeCell ref="R35:X35"/>
    <mergeCell ref="D36:Q36"/>
    <mergeCell ref="R36:X36"/>
    <mergeCell ref="D42:Q42"/>
    <mergeCell ref="R42:X42"/>
    <mergeCell ref="D43:Q43"/>
    <mergeCell ref="D38:Q38"/>
    <mergeCell ref="R38:X38"/>
    <mergeCell ref="D39:Q39"/>
    <mergeCell ref="R39:X39"/>
    <mergeCell ref="R37:X37"/>
    <mergeCell ref="D28:Q28"/>
  </mergeCells>
  <conditionalFormatting sqref="AG20:AV20">
    <cfRule type="cellIs" dxfId="59" priority="8" stopIfTrue="1" operator="equal">
      <formula>"Specify"</formula>
    </cfRule>
  </conditionalFormatting>
  <conditionalFormatting sqref="AG27:AV27">
    <cfRule type="iconSet" priority="1">
      <iconSet iconSet="5ArrowsGray">
        <cfvo type="percent" val="0"/>
        <cfvo type="percent" val="20"/>
        <cfvo type="percent" val="40"/>
        <cfvo type="percent" val="60"/>
        <cfvo type="percent" val="80"/>
      </iconSet>
    </cfRule>
    <cfRule type="expression" dxfId="58" priority="2">
      <formula>$R$25=0</formula>
    </cfRule>
    <cfRule type="cellIs" dxfId="57" priority="3" stopIfTrue="1" operator="equal">
      <formula>"Specify"</formula>
    </cfRule>
  </conditionalFormatting>
  <conditionalFormatting sqref="AG34:AV34">
    <cfRule type="cellIs" dxfId="56" priority="4" stopIfTrue="1" operator="equal">
      <formula>"Specify"</formula>
    </cfRule>
  </conditionalFormatting>
  <conditionalFormatting sqref="BL19">
    <cfRule type="expression" dxfId="55" priority="10" stopIfTrue="1">
      <formula>IF($R$25&gt;0,"Specify Renovation Level","")</formula>
    </cfRule>
  </conditionalFormatting>
  <dataValidations xWindow="863" yWindow="183" count="14">
    <dataValidation type="list" allowBlank="1" showInputMessage="1" showErrorMessage="1" sqref="AG20:AV20" xr:uid="{00000000-0002-0000-0000-000000000000}">
      <formula1>$DT$6:$DT$11</formula1>
    </dataValidation>
    <dataValidation allowBlank="1" showInputMessage="1" showErrorMessage="1" prompt="Add agency E-mail." sqref="K17:AV17" xr:uid="{00000000-0002-0000-0000-000001000000}"/>
    <dataValidation allowBlank="1" showInputMessage="1" showErrorMessage="1" prompt="Add agency phone number." sqref="K16:AV16" xr:uid="{00000000-0002-0000-0000-000002000000}"/>
    <dataValidation allowBlank="1" showInputMessage="1" showErrorMessage="1" prompt="Add agency contact name." sqref="K13:AV15" xr:uid="{00000000-0002-0000-0000-000003000000}"/>
    <dataValidation allowBlank="1" showInputMessage="1" showErrorMessage="1" prompt="Enter the Project Title associated with the 5-digit Project Code." sqref="K10:AQ10" xr:uid="{00000000-0002-0000-0000-000004000000}"/>
    <dataValidation allowBlank="1" showInputMessage="1" showErrorMessage="1" prompt="If project has multiple Subjobs, enter the Title which best describes this specific Subjob." sqref="K11:AQ11" xr:uid="{00000000-0002-0000-0000-000005000000}"/>
    <dataValidation allowBlank="1" showInputMessage="1" showErrorMessage="1" prompt="Enter the 5-digit Project Code here." sqref="G10:I10" xr:uid="{00000000-0002-0000-0000-000006000000}"/>
    <dataValidation allowBlank="1" showInputMessage="1" showErrorMessage="1" prompt="Enter the Subjob Code here._x000a__x000a_Use 3 digits for the Subjob Code, e.g., 001, 002, 003._x000a__x000a_If this form applies to all Subjobs, or if Project has no Subjobs, enter &quot;000&quot; as the Subjob Code." sqref="G11:I11" xr:uid="{00000000-0002-0000-0000-000007000000}"/>
    <dataValidation allowBlank="1" showInputMessage="1" showErrorMessage="1" prompt="Add any additional clarifications here._x000a__x000a_Space for additional remarks is also provided on the bottom of Page 2." sqref="K12:AQ12" xr:uid="{00000000-0002-0000-0000-000008000000}"/>
    <dataValidation allowBlank="1" showInputMessage="1" showErrorMessage="1" prompt="Enter the Agency Name above." sqref="K9:AQ9" xr:uid="{00000000-0002-0000-0000-000009000000}"/>
    <dataValidation allowBlank="1" showInputMessage="1" showErrorMessage="1" prompt="Enter the 3-digit Agency Code here." sqref="G9:I9" xr:uid="{00000000-0002-0000-0000-00000A000000}"/>
    <dataValidation type="list" allowBlank="1" showInputMessage="1" showErrorMessage="1" prompt="&quot;Original&quot; = first submission of this form._x000a_&quot;Revision&quot; = all subsequent submissions of this form updated to reflect current data._x000a_&quot;Appeal&quot; = any submission of this form requesting for a change in scope or funding from the amounts approved at Preliminary." sqref="AO2:AV2" xr:uid="{00000000-0002-0000-0000-00000B000000}">
      <formula1>"Original,Revision,Appeal"</formula1>
    </dataValidation>
    <dataValidation type="list" allowBlank="1" showInputMessage="1" showErrorMessage="1" sqref="AG34:AV34" xr:uid="{00000000-0002-0000-0000-00000C000000}">
      <formula1>$DI$16:$DI$18</formula1>
    </dataValidation>
    <dataValidation type="list" allowBlank="1" showInputMessage="1" showErrorMessage="1" sqref="AG27" xr:uid="{00000000-0002-0000-0000-00000D000000}">
      <formula1>$DV$1:$DV$4</formula1>
    </dataValidation>
  </dataValidations>
  <printOptions horizontalCentered="1"/>
  <pageMargins left="0.25" right="0.25" top="0.25" bottom="0.25" header="0" footer="0"/>
  <pageSetup scale="57" fitToWidth="2" orientation="portrait" horizontalDpi="200" verticalDpi="200" r:id="rId1"/>
  <headerFooter alignWithMargins="0"/>
  <colBreaks count="1" manualBreakCount="1">
    <brk id="49" max="93" man="1"/>
  </colBreaks>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rgb="FFFFFF00"/>
    <pageSetUpPr fitToPage="1"/>
  </sheetPr>
  <dimension ref="A1:AL104"/>
  <sheetViews>
    <sheetView showGridLines="0" workbookViewId="0">
      <selection activeCell="N51" sqref="N51"/>
    </sheetView>
  </sheetViews>
  <sheetFormatPr defaultRowHeight="13.2" x14ac:dyDescent="0.25"/>
  <cols>
    <col min="1" max="1" width="2.88671875" customWidth="1"/>
    <col min="2" max="2" width="16.109375" customWidth="1"/>
    <col min="3" max="4" width="14.33203125" customWidth="1"/>
    <col min="5" max="5" width="14.33203125" style="72" customWidth="1"/>
    <col min="6" max="6" width="10.33203125" customWidth="1"/>
    <col min="7" max="7" width="24.109375" customWidth="1"/>
    <col min="8" max="8" width="7.6640625" customWidth="1"/>
    <col min="9" max="9" width="32" customWidth="1"/>
    <col min="10" max="10" width="7.6640625" customWidth="1"/>
    <col min="11" max="11" width="41.44140625" customWidth="1"/>
    <col min="12" max="12" width="7.6640625" customWidth="1"/>
    <col min="13" max="19" width="9.109375" customWidth="1"/>
    <col min="20" max="38" width="9.109375" hidden="1" customWidth="1"/>
  </cols>
  <sheetData>
    <row r="1" spans="1:37" ht="34.5" customHeight="1" thickBot="1" x14ac:dyDescent="0.35">
      <c r="A1" s="73" t="s">
        <v>245</v>
      </c>
      <c r="B1" s="54"/>
      <c r="C1" s="54"/>
      <c r="D1" s="54"/>
      <c r="E1" s="71"/>
      <c r="F1" s="54"/>
      <c r="G1" s="54"/>
      <c r="H1" s="74"/>
      <c r="I1" s="75"/>
      <c r="J1" s="74"/>
      <c r="K1" s="212"/>
      <c r="L1" s="74"/>
      <c r="U1" s="201"/>
      <c r="V1" s="201"/>
      <c r="W1" s="201"/>
      <c r="X1" s="230"/>
      <c r="Y1" s="230"/>
      <c r="AB1" s="201"/>
      <c r="AC1" s="201"/>
      <c r="AD1" s="201"/>
      <c r="AE1" s="201"/>
      <c r="AF1" s="201"/>
      <c r="AG1" s="201"/>
      <c r="AH1" s="201"/>
      <c r="AI1" s="201" t="s">
        <v>12</v>
      </c>
      <c r="AJ1" s="201"/>
      <c r="AK1" s="201"/>
    </row>
    <row r="2" spans="1:37" ht="8.25" customHeight="1" x14ac:dyDescent="0.25">
      <c r="S2" s="315"/>
      <c r="T2" s="315"/>
      <c r="U2" s="315"/>
      <c r="V2" s="315"/>
      <c r="W2" s="315"/>
      <c r="X2" s="230" t="s">
        <v>246</v>
      </c>
      <c r="AA2" s="230" t="s">
        <v>247</v>
      </c>
      <c r="AB2" s="201"/>
      <c r="AC2" s="201"/>
      <c r="AD2" s="201"/>
      <c r="AE2" s="201"/>
      <c r="AF2" s="201"/>
      <c r="AG2" s="201"/>
      <c r="AH2" s="201"/>
      <c r="AI2" t="s">
        <v>15</v>
      </c>
      <c r="AJ2" s="201"/>
      <c r="AK2" s="201"/>
    </row>
    <row r="3" spans="1:37" x14ac:dyDescent="0.25">
      <c r="A3" s="3" t="s">
        <v>248</v>
      </c>
      <c r="S3" s="315"/>
      <c r="T3" s="315"/>
      <c r="U3" s="315"/>
      <c r="V3" s="315"/>
      <c r="W3" s="315"/>
      <c r="X3" s="230" t="s">
        <v>249</v>
      </c>
      <c r="Y3" s="230" t="s">
        <v>250</v>
      </c>
      <c r="AA3" s="230" t="s">
        <v>251</v>
      </c>
      <c r="AB3" s="201"/>
      <c r="AC3" s="201"/>
      <c r="AD3" s="201"/>
      <c r="AE3" s="201"/>
      <c r="AF3" s="201"/>
      <c r="AG3" s="201"/>
      <c r="AH3" s="201"/>
      <c r="AI3" t="s">
        <v>18</v>
      </c>
      <c r="AJ3" s="201"/>
      <c r="AK3" s="201"/>
    </row>
    <row r="4" spans="1:37" ht="4.5" customHeight="1" x14ac:dyDescent="0.25">
      <c r="A4" s="3"/>
      <c r="S4" s="315"/>
      <c r="T4" s="315"/>
      <c r="U4" s="315"/>
      <c r="V4" s="315"/>
      <c r="W4" s="315"/>
      <c r="X4" s="230" t="s">
        <v>252</v>
      </c>
      <c r="Y4" s="230" t="s">
        <v>253</v>
      </c>
      <c r="AA4" s="230" t="s">
        <v>254</v>
      </c>
      <c r="AB4" s="201"/>
      <c r="AC4" s="201"/>
      <c r="AD4" s="201"/>
      <c r="AE4" s="201"/>
      <c r="AF4" s="201"/>
      <c r="AG4" s="201"/>
      <c r="AH4" s="201"/>
      <c r="AJ4" s="201"/>
      <c r="AK4" s="201"/>
    </row>
    <row r="5" spans="1:37" ht="18" customHeight="1" x14ac:dyDescent="0.25">
      <c r="A5" s="200"/>
      <c r="H5" s="476" t="s">
        <v>255</v>
      </c>
      <c r="I5" s="200" t="s">
        <v>256</v>
      </c>
      <c r="J5" s="264" t="s">
        <v>257</v>
      </c>
      <c r="K5" s="200" t="s">
        <v>258</v>
      </c>
      <c r="S5" s="315"/>
      <c r="T5" s="315"/>
      <c r="U5" s="315"/>
      <c r="V5" s="315"/>
      <c r="W5" s="315"/>
      <c r="X5" s="230" t="s">
        <v>259</v>
      </c>
      <c r="Y5" s="230" t="s">
        <v>260</v>
      </c>
      <c r="AA5" s="315" t="s">
        <v>261</v>
      </c>
      <c r="AB5" s="201"/>
      <c r="AC5" s="201"/>
      <c r="AD5" s="201"/>
      <c r="AE5" s="201"/>
      <c r="AF5" s="201"/>
      <c r="AG5" s="201"/>
      <c r="AH5" s="201"/>
      <c r="AI5" s="201" t="s">
        <v>20</v>
      </c>
      <c r="AJ5" s="201"/>
      <c r="AK5" s="201"/>
    </row>
    <row r="6" spans="1:37" ht="6.75" customHeight="1" x14ac:dyDescent="0.25">
      <c r="A6" s="200"/>
      <c r="H6" s="335"/>
      <c r="I6" s="200"/>
      <c r="J6" s="335"/>
      <c r="K6" s="200"/>
      <c r="S6" s="315"/>
      <c r="T6" s="315"/>
      <c r="U6" s="315"/>
      <c r="V6" s="315"/>
      <c r="W6" s="315"/>
      <c r="X6" s="230" t="s">
        <v>262</v>
      </c>
      <c r="Y6" s="230" t="s">
        <v>263</v>
      </c>
      <c r="AA6" s="315" t="s">
        <v>264</v>
      </c>
      <c r="AB6" s="201"/>
      <c r="AC6" s="201"/>
      <c r="AD6" s="201"/>
      <c r="AE6" s="201"/>
      <c r="AF6" s="201"/>
      <c r="AG6" s="201"/>
      <c r="AH6" s="201"/>
      <c r="AI6" s="201"/>
      <c r="AJ6" s="201"/>
      <c r="AK6" s="201"/>
    </row>
    <row r="7" spans="1:37" ht="18" customHeight="1" x14ac:dyDescent="0.25">
      <c r="A7" s="133" t="s">
        <v>265</v>
      </c>
      <c r="B7" s="244"/>
      <c r="C7" s="72"/>
      <c r="D7" s="704"/>
      <c r="E7" s="576"/>
      <c r="F7" s="576"/>
      <c r="G7" s="576"/>
      <c r="H7" s="576"/>
      <c r="I7" s="576"/>
      <c r="J7" s="576"/>
      <c r="K7" s="576"/>
      <c r="L7" s="705"/>
      <c r="S7" s="315"/>
      <c r="T7" s="315"/>
      <c r="U7" s="315"/>
      <c r="V7" s="315"/>
      <c r="W7" s="315"/>
      <c r="X7" s="230" t="s">
        <v>229</v>
      </c>
      <c r="Y7" s="230" t="s">
        <v>266</v>
      </c>
      <c r="AA7" s="315" t="s">
        <v>267</v>
      </c>
      <c r="AB7" s="201"/>
      <c r="AC7" s="201"/>
      <c r="AD7" s="201"/>
      <c r="AE7" s="201"/>
      <c r="AF7" s="201"/>
      <c r="AG7" s="201"/>
      <c r="AH7" s="201"/>
      <c r="AI7" s="201" t="s">
        <v>22</v>
      </c>
      <c r="AJ7" s="201"/>
      <c r="AK7" s="201"/>
    </row>
    <row r="8" spans="1:37" ht="18" customHeight="1" x14ac:dyDescent="0.25">
      <c r="A8" s="201" t="s">
        <v>268</v>
      </c>
      <c r="D8" s="477"/>
      <c r="E8" s="477"/>
      <c r="S8" s="315"/>
      <c r="T8" s="315"/>
      <c r="U8" s="315"/>
      <c r="V8" s="315"/>
      <c r="W8" s="315"/>
      <c r="X8" s="230" t="s">
        <v>269</v>
      </c>
      <c r="Y8" s="230" t="s">
        <v>270</v>
      </c>
      <c r="AB8" s="201"/>
      <c r="AC8" s="201"/>
      <c r="AD8" s="201"/>
      <c r="AE8" s="201"/>
      <c r="AF8" s="201"/>
      <c r="AG8" s="201"/>
      <c r="AH8" s="201"/>
      <c r="AI8" s="201"/>
      <c r="AJ8" s="201"/>
      <c r="AK8" s="201"/>
    </row>
    <row r="9" spans="1:37" ht="18" customHeight="1" x14ac:dyDescent="0.3">
      <c r="A9" s="201" t="s">
        <v>271</v>
      </c>
      <c r="D9" s="477"/>
      <c r="E9" s="76"/>
      <c r="G9" s="45"/>
      <c r="H9" s="18"/>
      <c r="J9" s="18"/>
      <c r="L9" s="18"/>
      <c r="S9" s="315"/>
      <c r="T9" s="315"/>
      <c r="U9" s="315"/>
      <c r="V9" s="315"/>
      <c r="W9" s="315"/>
      <c r="X9" s="230" t="s">
        <v>272</v>
      </c>
      <c r="Y9" s="230">
        <v>5</v>
      </c>
      <c r="AA9" s="201"/>
      <c r="AB9" s="201"/>
      <c r="AC9" s="201"/>
      <c r="AD9" s="201"/>
      <c r="AE9" s="201"/>
      <c r="AF9" s="201"/>
      <c r="AG9" s="201"/>
      <c r="AH9" s="201"/>
      <c r="AI9" s="201"/>
      <c r="AJ9" s="201"/>
      <c r="AK9" s="201"/>
    </row>
    <row r="10" spans="1:37" ht="18" customHeight="1" thickBot="1" x14ac:dyDescent="0.35">
      <c r="A10" s="201" t="s">
        <v>273</v>
      </c>
      <c r="D10" s="96"/>
      <c r="E10" s="76"/>
      <c r="F10" s="45" t="s">
        <v>274</v>
      </c>
      <c r="G10" s="45"/>
      <c r="H10" s="18"/>
      <c r="J10" s="18"/>
      <c r="L10" s="18"/>
      <c r="U10" s="201"/>
      <c r="V10" s="201"/>
      <c r="W10" s="201"/>
      <c r="X10" s="28" t="s">
        <v>275</v>
      </c>
      <c r="AA10" s="201"/>
      <c r="AB10" s="201"/>
      <c r="AC10" s="201"/>
      <c r="AD10" s="201"/>
      <c r="AE10" s="201"/>
      <c r="AF10" s="201"/>
      <c r="AG10" s="201"/>
      <c r="AH10" s="201"/>
      <c r="AI10" s="201"/>
      <c r="AJ10" s="201"/>
      <c r="AK10" s="201"/>
    </row>
    <row r="11" spans="1:37" ht="18" customHeight="1" thickBot="1" x14ac:dyDescent="0.35">
      <c r="A11" s="362"/>
      <c r="B11" s="244"/>
      <c r="C11" s="72"/>
      <c r="D11" s="72"/>
      <c r="F11" s="86" t="s">
        <v>276</v>
      </c>
      <c r="G11" s="94"/>
      <c r="H11" s="87"/>
      <c r="I11" s="88" t="s">
        <v>277</v>
      </c>
      <c r="J11" s="89"/>
      <c r="K11" s="90" t="s">
        <v>278</v>
      </c>
      <c r="L11" s="91"/>
      <c r="U11" s="201"/>
      <c r="V11" s="201"/>
      <c r="W11" s="201"/>
      <c r="X11" s="230" t="s">
        <v>279</v>
      </c>
      <c r="AA11" s="201"/>
      <c r="AB11" s="201"/>
      <c r="AC11" s="201"/>
      <c r="AD11" s="201"/>
      <c r="AE11" s="201"/>
      <c r="AF11" s="201"/>
      <c r="AG11" s="201"/>
      <c r="AH11" s="201"/>
      <c r="AI11" s="201"/>
      <c r="AJ11" s="201"/>
      <c r="AK11" s="201"/>
    </row>
    <row r="12" spans="1:37" ht="38.25" customHeight="1" x14ac:dyDescent="0.25">
      <c r="A12" s="706" t="s">
        <v>280</v>
      </c>
      <c r="B12" s="707"/>
      <c r="C12" s="707"/>
      <c r="D12" s="707"/>
      <c r="E12" s="707"/>
      <c r="F12" s="708" t="s">
        <v>281</v>
      </c>
      <c r="G12" s="708"/>
      <c r="H12" s="708"/>
      <c r="I12" s="708"/>
      <c r="J12" s="708"/>
      <c r="K12" s="708"/>
      <c r="L12" s="708"/>
      <c r="U12" s="201"/>
      <c r="V12" s="201"/>
      <c r="W12" s="201"/>
      <c r="X12" s="230" t="s">
        <v>282</v>
      </c>
      <c r="AA12" s="201"/>
      <c r="AB12" s="201"/>
      <c r="AC12" s="201"/>
      <c r="AD12" s="201"/>
      <c r="AE12" s="201"/>
      <c r="AF12" s="201"/>
      <c r="AG12" s="201"/>
      <c r="AH12" s="201"/>
      <c r="AI12" s="201"/>
      <c r="AJ12" s="201"/>
      <c r="AK12" s="201"/>
    </row>
    <row r="13" spans="1:37" ht="21.75" customHeight="1" thickBot="1" x14ac:dyDescent="0.35">
      <c r="A13" s="81" t="s">
        <v>222</v>
      </c>
      <c r="B13" s="82"/>
      <c r="C13" s="82"/>
      <c r="D13" s="82"/>
      <c r="E13" s="85"/>
      <c r="F13" s="82"/>
      <c r="G13" s="82"/>
      <c r="H13" s="82"/>
      <c r="I13" s="82"/>
      <c r="J13" s="82"/>
      <c r="K13" s="82"/>
      <c r="L13" s="82"/>
      <c r="U13" s="201"/>
      <c r="V13" s="201"/>
      <c r="W13" s="201"/>
      <c r="X13" s="230" t="s">
        <v>283</v>
      </c>
      <c r="AA13" s="201"/>
      <c r="AB13" s="201"/>
      <c r="AC13" s="201"/>
      <c r="AD13" s="201"/>
      <c r="AE13" s="201"/>
      <c r="AF13" s="201"/>
      <c r="AG13" s="201"/>
      <c r="AH13" s="201"/>
      <c r="AI13" s="201"/>
      <c r="AJ13" s="201"/>
      <c r="AK13" s="201"/>
    </row>
    <row r="14" spans="1:37" ht="27.9" customHeight="1" x14ac:dyDescent="0.25">
      <c r="A14" s="82"/>
      <c r="B14" s="47" t="s">
        <v>284</v>
      </c>
      <c r="C14" s="472"/>
      <c r="D14" s="472"/>
      <c r="E14" s="472"/>
      <c r="F14" s="47" t="s">
        <v>284</v>
      </c>
      <c r="G14" s="52"/>
      <c r="H14" s="472"/>
      <c r="I14" s="47" t="s">
        <v>285</v>
      </c>
      <c r="J14" s="472"/>
      <c r="K14" s="66" t="s">
        <v>286</v>
      </c>
      <c r="L14" s="474"/>
      <c r="T14" s="201" t="s">
        <v>287</v>
      </c>
      <c r="U14" s="201"/>
      <c r="V14" s="201"/>
      <c r="W14" s="201"/>
      <c r="X14" s="315" t="s">
        <v>288</v>
      </c>
      <c r="Y14" s="230"/>
      <c r="Z14" s="201"/>
      <c r="AA14" s="201"/>
      <c r="AB14" s="201"/>
      <c r="AC14" s="201"/>
      <c r="AD14" s="201"/>
      <c r="AE14" s="201"/>
      <c r="AF14" s="201"/>
      <c r="AG14" s="201"/>
      <c r="AH14" s="201"/>
      <c r="AI14" s="201"/>
      <c r="AJ14" s="201"/>
      <c r="AK14" s="201"/>
    </row>
    <row r="15" spans="1:37" ht="15" x14ac:dyDescent="0.25">
      <c r="A15" s="730" t="s">
        <v>222</v>
      </c>
      <c r="B15" s="48"/>
      <c r="C15" s="201" t="s">
        <v>57</v>
      </c>
      <c r="E15" s="77"/>
      <c r="F15" s="48"/>
      <c r="G15" s="201" t="s">
        <v>57</v>
      </c>
      <c r="H15" s="57"/>
      <c r="I15" s="48"/>
      <c r="J15" s="57"/>
      <c r="K15" s="67" t="s">
        <v>289</v>
      </c>
      <c r="L15" s="473"/>
      <c r="T15" s="201" t="s">
        <v>290</v>
      </c>
      <c r="U15" s="201"/>
      <c r="V15" s="201"/>
      <c r="W15" s="201"/>
      <c r="X15" s="315" t="s">
        <v>291</v>
      </c>
      <c r="Y15" s="1"/>
      <c r="Z15" s="201"/>
      <c r="AA15" s="230" t="s">
        <v>17</v>
      </c>
      <c r="AB15" s="201"/>
      <c r="AC15" s="201"/>
      <c r="AD15" s="230" t="s">
        <v>247</v>
      </c>
      <c r="AE15" s="201"/>
      <c r="AF15" s="201"/>
      <c r="AG15" s="201"/>
      <c r="AH15" s="201"/>
      <c r="AI15" s="201"/>
      <c r="AJ15" s="201"/>
      <c r="AK15" s="201"/>
    </row>
    <row r="16" spans="1:37" ht="15" x14ac:dyDescent="0.25">
      <c r="A16" s="731"/>
      <c r="B16" s="48"/>
      <c r="C16" s="709"/>
      <c r="D16" s="710"/>
      <c r="E16" s="711"/>
      <c r="F16" s="48"/>
      <c r="G16" s="745"/>
      <c r="H16" s="746"/>
      <c r="I16" s="62"/>
      <c r="J16" s="65"/>
      <c r="K16" s="67" t="s">
        <v>292</v>
      </c>
      <c r="L16" s="473"/>
      <c r="T16" s="201" t="s">
        <v>293</v>
      </c>
      <c r="U16" s="1"/>
      <c r="V16" s="1"/>
      <c r="W16" s="1"/>
      <c r="X16" s="315" t="s">
        <v>294</v>
      </c>
      <c r="Y16" s="28"/>
      <c r="Z16" s="1"/>
      <c r="AB16" s="1"/>
      <c r="AC16" s="1"/>
      <c r="AD16" s="230" t="s">
        <v>251</v>
      </c>
      <c r="AE16" s="1"/>
      <c r="AF16" s="230"/>
      <c r="AG16" s="230"/>
      <c r="AH16" s="1"/>
      <c r="AI16" s="1"/>
      <c r="AJ16" s="1"/>
      <c r="AK16" s="1"/>
    </row>
    <row r="17" spans="1:37" x14ac:dyDescent="0.25">
      <c r="A17" s="731"/>
      <c r="B17" s="48"/>
      <c r="E17" s="77"/>
      <c r="F17" s="48"/>
      <c r="H17" s="57"/>
      <c r="I17" s="48" t="s">
        <v>295</v>
      </c>
      <c r="J17" s="473"/>
      <c r="K17" s="67" t="s">
        <v>296</v>
      </c>
      <c r="L17" s="473"/>
      <c r="T17" t="s">
        <v>297</v>
      </c>
      <c r="U17" s="201"/>
      <c r="V17" s="201"/>
      <c r="W17" s="201"/>
      <c r="X17" s="315" t="s">
        <v>298</v>
      </c>
      <c r="Y17" s="230"/>
      <c r="Z17" s="201"/>
      <c r="AB17" s="201"/>
      <c r="AC17" s="201"/>
      <c r="AD17" s="230" t="s">
        <v>254</v>
      </c>
      <c r="AE17" s="201"/>
      <c r="AF17" s="201"/>
      <c r="AG17" s="201"/>
      <c r="AH17" s="201"/>
      <c r="AI17" s="201"/>
      <c r="AJ17" s="201"/>
      <c r="AK17" s="201"/>
    </row>
    <row r="18" spans="1:37" ht="13.8" thickBot="1" x14ac:dyDescent="0.3">
      <c r="A18" s="731"/>
      <c r="B18" s="49"/>
      <c r="C18" s="54"/>
      <c r="D18" s="54"/>
      <c r="E18" s="78"/>
      <c r="F18" s="49"/>
      <c r="G18" s="54"/>
      <c r="H18" s="58"/>
      <c r="I18" s="49"/>
      <c r="J18" s="58"/>
      <c r="K18" s="68" t="s">
        <v>299</v>
      </c>
      <c r="L18" s="473"/>
      <c r="U18" s="201"/>
      <c r="V18" s="201"/>
      <c r="W18" s="201"/>
      <c r="X18" s="315" t="s">
        <v>300</v>
      </c>
      <c r="Z18" s="201"/>
      <c r="AB18" s="201"/>
      <c r="AC18" s="201"/>
      <c r="AD18" s="230" t="s">
        <v>301</v>
      </c>
      <c r="AE18" s="201"/>
      <c r="AF18" s="201"/>
      <c r="AG18" s="201"/>
      <c r="AH18" s="201"/>
      <c r="AI18" s="201"/>
      <c r="AJ18" s="201"/>
      <c r="AK18" s="201"/>
    </row>
    <row r="19" spans="1:37" ht="27.9" customHeight="1" x14ac:dyDescent="0.25">
      <c r="A19" s="82"/>
      <c r="B19" s="47" t="s">
        <v>302</v>
      </c>
      <c r="C19" s="472"/>
      <c r="D19" s="472"/>
      <c r="E19" s="472"/>
      <c r="F19" s="47" t="s">
        <v>302</v>
      </c>
      <c r="G19" s="52"/>
      <c r="H19" s="472"/>
      <c r="I19" s="47" t="s">
        <v>303</v>
      </c>
      <c r="J19" s="56" t="s">
        <v>297</v>
      </c>
      <c r="K19" s="66" t="s">
        <v>304</v>
      </c>
      <c r="L19" s="474"/>
      <c r="U19" s="201"/>
      <c r="V19" s="201"/>
      <c r="W19" s="201"/>
      <c r="X19" s="315" t="s">
        <v>305</v>
      </c>
      <c r="Y19" s="28"/>
      <c r="Z19" s="201"/>
      <c r="AB19" s="201"/>
      <c r="AC19" s="201"/>
      <c r="AD19" s="230" t="s">
        <v>306</v>
      </c>
      <c r="AE19" s="201"/>
      <c r="AF19" s="201"/>
      <c r="AG19" s="201"/>
      <c r="AH19" s="201"/>
      <c r="AI19" s="201"/>
      <c r="AJ19" s="201"/>
      <c r="AK19" s="201"/>
    </row>
    <row r="20" spans="1:37" ht="15" x14ac:dyDescent="0.25">
      <c r="A20" s="701" t="s">
        <v>222</v>
      </c>
      <c r="B20" s="48"/>
      <c r="C20" s="201" t="s">
        <v>57</v>
      </c>
      <c r="E20" s="77"/>
      <c r="F20" s="48"/>
      <c r="G20" s="201" t="s">
        <v>57</v>
      </c>
      <c r="H20" s="57"/>
      <c r="I20" s="62"/>
      <c r="J20" s="57"/>
      <c r="K20" s="67" t="s">
        <v>307</v>
      </c>
      <c r="L20" s="473"/>
      <c r="U20" s="1"/>
      <c r="V20" s="1"/>
      <c r="W20" s="1"/>
      <c r="X20" s="315" t="s">
        <v>308</v>
      </c>
      <c r="Y20" s="230"/>
      <c r="Z20" s="1"/>
      <c r="AB20" s="1"/>
      <c r="AC20" s="1"/>
      <c r="AD20" s="230" t="s">
        <v>309</v>
      </c>
      <c r="AE20" s="1"/>
      <c r="AF20" s="1"/>
      <c r="AG20" s="1"/>
      <c r="AH20" s="1"/>
      <c r="AI20" s="1"/>
      <c r="AJ20" s="1"/>
      <c r="AK20" s="1"/>
    </row>
    <row r="21" spans="1:37" x14ac:dyDescent="0.25">
      <c r="A21" s="702"/>
      <c r="B21" s="48"/>
      <c r="C21" s="712"/>
      <c r="D21" s="713"/>
      <c r="E21" s="714"/>
      <c r="F21" s="48"/>
      <c r="G21" s="732"/>
      <c r="H21" s="733"/>
      <c r="I21" s="63" t="s">
        <v>310</v>
      </c>
      <c r="J21" s="473"/>
      <c r="K21" s="67" t="s">
        <v>311</v>
      </c>
      <c r="L21" s="473"/>
      <c r="U21" s="201"/>
      <c r="V21" s="201"/>
      <c r="W21" s="201"/>
      <c r="X21" s="315" t="s">
        <v>312</v>
      </c>
      <c r="Y21" s="230"/>
      <c r="Z21" s="201"/>
      <c r="AA21" s="230" t="s">
        <v>247</v>
      </c>
      <c r="AB21" s="201"/>
      <c r="AC21" s="201"/>
      <c r="AD21" s="230" t="s">
        <v>313</v>
      </c>
      <c r="AE21" s="201"/>
      <c r="AF21" s="201"/>
      <c r="AG21" s="201"/>
      <c r="AH21" s="201"/>
      <c r="AI21" s="201"/>
      <c r="AJ21" s="201"/>
      <c r="AK21" s="201"/>
    </row>
    <row r="22" spans="1:37" x14ac:dyDescent="0.25">
      <c r="A22" s="702"/>
      <c r="B22" s="48"/>
      <c r="C22" s="724"/>
      <c r="D22" s="725"/>
      <c r="E22" s="726"/>
      <c r="F22" s="48"/>
      <c r="G22" s="734"/>
      <c r="H22" s="735"/>
      <c r="I22" s="48"/>
      <c r="J22" s="57"/>
      <c r="K22" s="67" t="s">
        <v>314</v>
      </c>
      <c r="L22" s="473"/>
      <c r="U22" s="201"/>
      <c r="V22" s="201"/>
      <c r="W22" s="201"/>
      <c r="X22" s="315" t="s">
        <v>315</v>
      </c>
      <c r="Y22" s="201"/>
      <c r="Z22" s="201"/>
      <c r="AA22" s="230" t="s">
        <v>251</v>
      </c>
      <c r="AB22" s="201"/>
      <c r="AC22" s="201"/>
      <c r="AD22" s="230" t="s">
        <v>316</v>
      </c>
      <c r="AE22" s="201"/>
      <c r="AF22" s="201"/>
      <c r="AG22" s="201"/>
      <c r="AH22" s="201"/>
      <c r="AI22" s="201"/>
      <c r="AJ22" s="201"/>
      <c r="AK22" s="201"/>
    </row>
    <row r="23" spans="1:37" x14ac:dyDescent="0.25">
      <c r="A23" s="702"/>
      <c r="B23" s="48"/>
      <c r="C23" s="724"/>
      <c r="D23" s="725"/>
      <c r="E23" s="726"/>
      <c r="F23" s="48"/>
      <c r="G23" s="734"/>
      <c r="H23" s="735"/>
      <c r="I23" s="62"/>
      <c r="J23" s="65"/>
      <c r="K23" s="67" t="s">
        <v>317</v>
      </c>
      <c r="L23" s="473"/>
      <c r="U23" s="201"/>
      <c r="V23" s="201"/>
      <c r="W23" s="201"/>
      <c r="X23" s="315" t="s">
        <v>318</v>
      </c>
      <c r="Y23" s="201"/>
      <c r="Z23" s="201"/>
      <c r="AA23" s="230" t="s">
        <v>254</v>
      </c>
      <c r="AB23" s="201"/>
      <c r="AC23" s="201"/>
      <c r="AD23" s="201"/>
      <c r="AE23" s="201"/>
      <c r="AF23" s="201"/>
      <c r="AG23" s="201"/>
      <c r="AH23" s="201"/>
      <c r="AI23" s="201"/>
      <c r="AJ23" s="201"/>
      <c r="AK23" s="201"/>
    </row>
    <row r="24" spans="1:37" x14ac:dyDescent="0.25">
      <c r="A24" s="82"/>
      <c r="B24" s="48"/>
      <c r="C24" s="727"/>
      <c r="D24" s="728"/>
      <c r="E24" s="729"/>
      <c r="F24" s="48"/>
      <c r="G24" s="736"/>
      <c r="H24" s="737"/>
      <c r="I24" s="48" t="s">
        <v>319</v>
      </c>
      <c r="J24" s="473"/>
      <c r="K24" s="67" t="s">
        <v>320</v>
      </c>
      <c r="L24" s="473"/>
      <c r="U24" s="201"/>
      <c r="V24" s="201"/>
      <c r="W24" s="201"/>
      <c r="Y24" s="201"/>
      <c r="Z24" s="201"/>
      <c r="AA24" s="230" t="s">
        <v>321</v>
      </c>
      <c r="AB24" s="201"/>
      <c r="AC24" s="201"/>
      <c r="AD24" s="201"/>
      <c r="AE24" s="201"/>
      <c r="AF24" s="201"/>
      <c r="AG24" s="201"/>
      <c r="AH24" s="201"/>
      <c r="AI24" s="201"/>
      <c r="AJ24" s="201"/>
      <c r="AK24" s="201"/>
    </row>
    <row r="25" spans="1:37" ht="13.8" thickBot="1" x14ac:dyDescent="0.3">
      <c r="A25" s="701" t="s">
        <v>222</v>
      </c>
      <c r="B25" s="49"/>
      <c r="C25" s="54"/>
      <c r="D25" s="54"/>
      <c r="E25" s="78"/>
      <c r="F25" s="49"/>
      <c r="G25" s="54"/>
      <c r="H25" s="58"/>
      <c r="I25" s="49"/>
      <c r="J25" s="58"/>
      <c r="K25" s="68" t="s">
        <v>322</v>
      </c>
      <c r="L25" s="473"/>
      <c r="U25" s="201"/>
      <c r="V25" s="201"/>
      <c r="W25" s="201"/>
      <c r="Y25" s="200"/>
      <c r="Z25" s="201"/>
      <c r="AA25" s="230" t="s">
        <v>323</v>
      </c>
      <c r="AB25" s="201"/>
      <c r="AC25" s="201"/>
      <c r="AD25" s="201"/>
      <c r="AE25" s="201"/>
      <c r="AF25" s="201"/>
      <c r="AG25" s="201"/>
      <c r="AH25" s="201"/>
      <c r="AI25" s="201"/>
      <c r="AJ25" s="201"/>
      <c r="AK25" s="201"/>
    </row>
    <row r="26" spans="1:37" ht="27.9" customHeight="1" x14ac:dyDescent="0.25">
      <c r="A26" s="702"/>
      <c r="B26" s="47" t="s">
        <v>324</v>
      </c>
      <c r="C26" s="472"/>
      <c r="D26" s="472"/>
      <c r="E26" s="472"/>
      <c r="F26" s="47" t="s">
        <v>324</v>
      </c>
      <c r="G26" s="52"/>
      <c r="H26" s="472"/>
      <c r="I26" s="47" t="s">
        <v>325</v>
      </c>
      <c r="J26" s="472"/>
      <c r="K26" s="66" t="s">
        <v>326</v>
      </c>
      <c r="L26" s="474"/>
      <c r="U26" s="201"/>
      <c r="V26" s="201"/>
      <c r="W26" s="201"/>
      <c r="Y26" s="200"/>
      <c r="Z26" s="201"/>
      <c r="AA26" s="230" t="s">
        <v>327</v>
      </c>
      <c r="AB26" s="201"/>
      <c r="AC26" s="201"/>
      <c r="AD26" s="201"/>
      <c r="AE26" s="201"/>
      <c r="AF26" s="201"/>
      <c r="AG26" s="201"/>
      <c r="AH26" s="201"/>
      <c r="AI26" s="201"/>
      <c r="AJ26" s="201"/>
      <c r="AK26" s="201"/>
    </row>
    <row r="27" spans="1:37" x14ac:dyDescent="0.25">
      <c r="A27" s="702"/>
      <c r="B27" s="48"/>
      <c r="C27" s="201" t="s">
        <v>57</v>
      </c>
      <c r="E27" s="77"/>
      <c r="F27" s="48"/>
      <c r="G27" s="201" t="s">
        <v>57</v>
      </c>
      <c r="H27" s="57"/>
      <c r="I27" s="48"/>
      <c r="J27" s="57"/>
      <c r="K27" s="67" t="s">
        <v>328</v>
      </c>
      <c r="L27" s="473"/>
      <c r="U27" s="200"/>
      <c r="V27" s="200"/>
      <c r="W27" s="200"/>
      <c r="Y27" s="200"/>
      <c r="AA27" s="230" t="s">
        <v>329</v>
      </c>
      <c r="AB27" s="200"/>
      <c r="AC27" s="200"/>
      <c r="AD27" s="200"/>
      <c r="AE27" s="200"/>
      <c r="AF27" s="200"/>
      <c r="AG27" s="200"/>
      <c r="AH27" s="200"/>
      <c r="AI27" s="200"/>
      <c r="AJ27" s="200"/>
      <c r="AK27" s="200"/>
    </row>
    <row r="28" spans="1:37" x14ac:dyDescent="0.25">
      <c r="A28" s="702"/>
      <c r="B28" s="48"/>
      <c r="C28" s="712"/>
      <c r="D28" s="713"/>
      <c r="E28" s="714"/>
      <c r="F28" s="48"/>
      <c r="G28" s="732"/>
      <c r="H28" s="733"/>
      <c r="I28" s="62"/>
      <c r="J28" s="65"/>
      <c r="K28" s="67" t="s">
        <v>330</v>
      </c>
      <c r="L28" s="473"/>
      <c r="U28" s="200"/>
      <c r="V28" s="200"/>
      <c r="W28" s="200"/>
      <c r="Y28" s="200"/>
      <c r="AA28" s="230" t="s">
        <v>331</v>
      </c>
      <c r="AB28" s="200"/>
      <c r="AC28" s="200"/>
      <c r="AD28" s="200"/>
      <c r="AE28" s="200"/>
      <c r="AF28" s="200"/>
      <c r="AG28" s="200"/>
      <c r="AH28" s="200"/>
      <c r="AI28" s="200"/>
      <c r="AJ28" s="200"/>
      <c r="AK28" s="200"/>
    </row>
    <row r="29" spans="1:37" x14ac:dyDescent="0.25">
      <c r="A29" s="82"/>
      <c r="B29" s="48"/>
      <c r="C29" s="724"/>
      <c r="D29" s="725"/>
      <c r="E29" s="726"/>
      <c r="F29" s="48"/>
      <c r="G29" s="734"/>
      <c r="H29" s="735"/>
      <c r="I29" s="63" t="s">
        <v>332</v>
      </c>
      <c r="J29" s="473"/>
      <c r="K29" s="67" t="s">
        <v>333</v>
      </c>
      <c r="L29" s="473"/>
      <c r="U29" s="200"/>
      <c r="V29" s="200"/>
      <c r="W29" s="200"/>
      <c r="Y29" s="200"/>
      <c r="AA29" s="230" t="s">
        <v>334</v>
      </c>
      <c r="AB29" s="200"/>
      <c r="AC29" s="200"/>
      <c r="AD29" s="200"/>
      <c r="AE29" s="200"/>
      <c r="AF29" s="200"/>
      <c r="AG29" s="200"/>
      <c r="AH29" s="200"/>
      <c r="AI29" s="200"/>
      <c r="AJ29" s="200"/>
      <c r="AK29" s="200"/>
    </row>
    <row r="30" spans="1:37" x14ac:dyDescent="0.25">
      <c r="A30" s="701" t="s">
        <v>222</v>
      </c>
      <c r="B30" s="48"/>
      <c r="C30" s="724"/>
      <c r="D30" s="725"/>
      <c r="E30" s="726"/>
      <c r="F30" s="48"/>
      <c r="G30" s="734"/>
      <c r="H30" s="735"/>
      <c r="I30" s="62"/>
      <c r="J30" s="65"/>
      <c r="K30" s="67" t="s">
        <v>335</v>
      </c>
      <c r="L30" s="473"/>
      <c r="U30" s="200"/>
      <c r="V30" s="200"/>
      <c r="W30" s="200"/>
      <c r="Y30" s="200"/>
      <c r="AA30" s="230" t="s">
        <v>336</v>
      </c>
      <c r="AB30" s="200"/>
      <c r="AC30" s="200"/>
      <c r="AD30" s="200"/>
      <c r="AE30" s="200"/>
      <c r="AF30" s="200"/>
      <c r="AG30" s="200"/>
      <c r="AH30" s="200"/>
      <c r="AI30" s="200"/>
      <c r="AJ30" s="200"/>
      <c r="AK30" s="200"/>
    </row>
    <row r="31" spans="1:37" x14ac:dyDescent="0.25">
      <c r="A31" s="702"/>
      <c r="B31" s="48"/>
      <c r="C31" s="724"/>
      <c r="D31" s="725"/>
      <c r="E31" s="726"/>
      <c r="F31" s="48"/>
      <c r="G31" s="734"/>
      <c r="H31" s="735"/>
      <c r="I31" s="48" t="s">
        <v>337</v>
      </c>
      <c r="J31" s="473"/>
      <c r="K31" s="67" t="s">
        <v>338</v>
      </c>
      <c r="L31" s="473"/>
      <c r="U31" s="200"/>
      <c r="V31" s="200"/>
      <c r="W31" s="200"/>
      <c r="X31" s="200"/>
      <c r="Y31" s="200"/>
      <c r="AA31" s="200"/>
      <c r="AB31" s="200"/>
      <c r="AC31" s="200"/>
      <c r="AD31" s="200"/>
      <c r="AE31" s="200"/>
      <c r="AF31" s="200"/>
      <c r="AG31" s="200"/>
      <c r="AH31" s="200"/>
      <c r="AI31" s="200"/>
      <c r="AJ31" s="200"/>
      <c r="AK31" s="200"/>
    </row>
    <row r="32" spans="1:37" x14ac:dyDescent="0.25">
      <c r="A32" s="702"/>
      <c r="B32" s="48"/>
      <c r="C32" s="727"/>
      <c r="D32" s="728"/>
      <c r="E32" s="729"/>
      <c r="F32" s="48"/>
      <c r="G32" s="736"/>
      <c r="H32" s="737"/>
      <c r="I32" s="48"/>
      <c r="J32" s="57"/>
      <c r="K32" s="67" t="s">
        <v>339</v>
      </c>
      <c r="L32" s="473"/>
      <c r="U32" s="200"/>
      <c r="V32" s="200"/>
      <c r="W32" s="200"/>
      <c r="X32" s="200"/>
      <c r="Y32" s="200"/>
      <c r="AA32" s="200"/>
      <c r="AB32" s="200"/>
      <c r="AC32" s="200"/>
      <c r="AD32" s="200"/>
      <c r="AE32" s="200"/>
      <c r="AF32" s="200"/>
      <c r="AG32" s="200"/>
      <c r="AH32" s="200"/>
      <c r="AI32" s="200"/>
      <c r="AJ32" s="200"/>
      <c r="AK32" s="200"/>
    </row>
    <row r="33" spans="1:37" ht="13.8" thickBot="1" x14ac:dyDescent="0.3">
      <c r="A33" s="702"/>
      <c r="B33" s="49"/>
      <c r="C33" s="54"/>
      <c r="D33" s="54"/>
      <c r="E33" s="78"/>
      <c r="F33" s="49"/>
      <c r="G33" s="54"/>
      <c r="H33" s="58"/>
      <c r="I33" s="49"/>
      <c r="J33" s="58"/>
      <c r="K33" s="68" t="s">
        <v>340</v>
      </c>
      <c r="L33" s="473"/>
      <c r="U33" s="200"/>
      <c r="V33" s="200"/>
      <c r="W33" s="200"/>
      <c r="X33" s="200"/>
      <c r="Y33" s="200"/>
      <c r="AA33" s="315"/>
      <c r="AB33" s="200"/>
      <c r="AC33" s="200"/>
      <c r="AD33" s="200"/>
      <c r="AE33" s="200"/>
      <c r="AF33" s="200"/>
      <c r="AG33" s="200"/>
      <c r="AH33" s="200"/>
      <c r="AI33" s="200"/>
      <c r="AJ33" s="200"/>
      <c r="AK33" s="200"/>
    </row>
    <row r="34" spans="1:37" ht="27.9" customHeight="1" x14ac:dyDescent="0.25">
      <c r="A34" s="82"/>
      <c r="B34" s="47" t="s">
        <v>341</v>
      </c>
      <c r="C34" s="472"/>
      <c r="D34" s="472"/>
      <c r="E34" s="472"/>
      <c r="F34" s="47" t="s">
        <v>341</v>
      </c>
      <c r="G34" s="52"/>
      <c r="H34" s="472"/>
      <c r="I34" s="47" t="s">
        <v>342</v>
      </c>
      <c r="J34" s="472"/>
      <c r="K34" s="66" t="s">
        <v>343</v>
      </c>
      <c r="L34" s="474"/>
      <c r="U34" s="200"/>
      <c r="V34" s="200"/>
      <c r="W34" s="200"/>
      <c r="X34" s="200"/>
      <c r="Y34" s="200"/>
      <c r="AA34" s="315"/>
      <c r="AB34" s="200"/>
      <c r="AC34" s="200"/>
      <c r="AD34" s="200"/>
      <c r="AE34" s="200"/>
      <c r="AF34" s="200"/>
      <c r="AG34" s="200"/>
      <c r="AH34" s="200"/>
      <c r="AI34" s="200"/>
      <c r="AJ34" s="200"/>
      <c r="AK34" s="200"/>
    </row>
    <row r="35" spans="1:37" x14ac:dyDescent="0.25">
      <c r="A35" s="701" t="s">
        <v>222</v>
      </c>
      <c r="B35" s="48"/>
      <c r="C35" s="201" t="s">
        <v>57</v>
      </c>
      <c r="E35" s="77"/>
      <c r="F35" s="48"/>
      <c r="G35" s="201" t="s">
        <v>57</v>
      </c>
      <c r="H35" s="57"/>
      <c r="I35" s="48"/>
      <c r="J35" s="57"/>
      <c r="K35" s="67" t="s">
        <v>344</v>
      </c>
      <c r="L35" s="473"/>
      <c r="U35" s="200"/>
      <c r="V35" s="200"/>
      <c r="W35" s="200"/>
      <c r="X35" s="200"/>
      <c r="Y35" s="200"/>
      <c r="AA35" s="230" t="s">
        <v>247</v>
      </c>
      <c r="AB35" s="200"/>
      <c r="AC35" s="200"/>
      <c r="AD35" s="200"/>
      <c r="AE35" s="200"/>
      <c r="AF35" s="200"/>
      <c r="AG35" s="200"/>
      <c r="AH35" s="200"/>
      <c r="AI35" s="200"/>
      <c r="AJ35" s="200"/>
      <c r="AK35" s="200"/>
    </row>
    <row r="36" spans="1:37" x14ac:dyDescent="0.25">
      <c r="A36" s="702"/>
      <c r="B36" s="48"/>
      <c r="C36" s="712"/>
      <c r="D36" s="713"/>
      <c r="E36" s="714"/>
      <c r="F36" s="48"/>
      <c r="G36" s="732"/>
      <c r="H36" s="733"/>
      <c r="I36" s="62"/>
      <c r="J36" s="65"/>
      <c r="K36" s="67" t="s">
        <v>345</v>
      </c>
      <c r="L36" s="473"/>
      <c r="U36" s="200"/>
      <c r="V36" s="200"/>
      <c r="W36" s="200"/>
      <c r="Y36" s="200"/>
      <c r="AA36" s="230" t="s">
        <v>251</v>
      </c>
      <c r="AB36" s="200"/>
      <c r="AC36" s="200"/>
      <c r="AD36" s="200"/>
      <c r="AE36" s="200"/>
      <c r="AF36" s="200"/>
      <c r="AG36" s="200"/>
      <c r="AH36" s="200"/>
      <c r="AI36" s="200"/>
      <c r="AJ36" s="200"/>
      <c r="AK36" s="200"/>
    </row>
    <row r="37" spans="1:37" x14ac:dyDescent="0.25">
      <c r="A37" s="702"/>
      <c r="B37" s="48"/>
      <c r="C37" s="724"/>
      <c r="D37" s="725"/>
      <c r="E37" s="726"/>
      <c r="F37" s="48"/>
      <c r="G37" s="734"/>
      <c r="H37" s="735"/>
      <c r="I37" s="63" t="s">
        <v>346</v>
      </c>
      <c r="J37" s="473"/>
      <c r="K37" s="67" t="s">
        <v>347</v>
      </c>
      <c r="L37" s="473"/>
      <c r="U37" s="200"/>
      <c r="V37" s="200"/>
      <c r="W37" s="200"/>
      <c r="Y37" s="200"/>
      <c r="Z37" s="315"/>
      <c r="AA37" s="230" t="s">
        <v>254</v>
      </c>
      <c r="AB37" s="200"/>
      <c r="AC37" s="200"/>
      <c r="AD37" s="200"/>
      <c r="AE37" s="200"/>
      <c r="AF37" s="200"/>
      <c r="AG37" s="200"/>
      <c r="AH37" s="200"/>
      <c r="AI37" s="200"/>
      <c r="AJ37" s="200"/>
      <c r="AK37" s="200"/>
    </row>
    <row r="38" spans="1:37" x14ac:dyDescent="0.25">
      <c r="A38" s="702"/>
      <c r="B38" s="48"/>
      <c r="C38" s="724"/>
      <c r="D38" s="725"/>
      <c r="E38" s="726"/>
      <c r="F38" s="48"/>
      <c r="G38" s="734"/>
      <c r="H38" s="735"/>
      <c r="I38" s="48"/>
      <c r="J38" s="57"/>
      <c r="K38" s="67" t="s">
        <v>348</v>
      </c>
      <c r="L38" s="473"/>
      <c r="U38" s="200"/>
      <c r="V38" s="200"/>
      <c r="W38" s="200"/>
      <c r="X38" s="235"/>
      <c r="Y38" s="200"/>
      <c r="Z38" s="315"/>
      <c r="AA38" s="230" t="s">
        <v>349</v>
      </c>
      <c r="AB38" s="200"/>
      <c r="AC38" s="200"/>
      <c r="AD38" s="200"/>
      <c r="AE38" s="200"/>
      <c r="AF38" s="200"/>
      <c r="AG38" s="200"/>
      <c r="AH38" s="200"/>
      <c r="AI38" s="200"/>
      <c r="AJ38" s="200"/>
      <c r="AK38" s="200"/>
    </row>
    <row r="39" spans="1:37" x14ac:dyDescent="0.25">
      <c r="A39" s="82"/>
      <c r="B39" s="48"/>
      <c r="C39" s="724"/>
      <c r="D39" s="725"/>
      <c r="E39" s="726"/>
      <c r="F39" s="48"/>
      <c r="G39" s="734"/>
      <c r="H39" s="735"/>
      <c r="I39" s="48"/>
      <c r="J39" s="57"/>
      <c r="K39" s="67" t="s">
        <v>350</v>
      </c>
      <c r="L39" s="473"/>
      <c r="U39" s="200"/>
      <c r="V39" s="200"/>
      <c r="W39" s="200"/>
      <c r="X39" s="230"/>
      <c r="Y39" s="200"/>
      <c r="AA39" s="230" t="s">
        <v>351</v>
      </c>
      <c r="AB39" s="200"/>
      <c r="AC39" s="200"/>
      <c r="AD39" s="200"/>
      <c r="AE39" s="200"/>
      <c r="AF39" s="200"/>
      <c r="AG39" s="200"/>
      <c r="AH39" s="200"/>
      <c r="AI39" s="200"/>
      <c r="AJ39" s="200"/>
      <c r="AK39" s="200"/>
    </row>
    <row r="40" spans="1:37" x14ac:dyDescent="0.25">
      <c r="A40" s="701" t="s">
        <v>222</v>
      </c>
      <c r="B40" s="48"/>
      <c r="C40" s="724"/>
      <c r="D40" s="725"/>
      <c r="E40" s="726"/>
      <c r="F40" s="48"/>
      <c r="G40" s="734"/>
      <c r="H40" s="735"/>
      <c r="I40" s="48"/>
      <c r="J40" s="57"/>
      <c r="K40" s="67" t="s">
        <v>352</v>
      </c>
      <c r="L40" s="473"/>
      <c r="U40" s="200"/>
      <c r="V40" s="200"/>
      <c r="W40" s="200"/>
      <c r="Y40" s="200"/>
      <c r="AA40" s="230" t="s">
        <v>353</v>
      </c>
      <c r="AB40" s="200"/>
      <c r="AC40" s="200"/>
      <c r="AD40" s="200"/>
      <c r="AE40" s="200"/>
      <c r="AF40" s="200"/>
      <c r="AG40" s="200"/>
      <c r="AH40" s="200"/>
      <c r="AI40" s="200"/>
      <c r="AJ40" s="200"/>
      <c r="AK40" s="200"/>
    </row>
    <row r="41" spans="1:37" x14ac:dyDescent="0.25">
      <c r="A41" s="702"/>
      <c r="B41" s="48"/>
      <c r="C41" s="724"/>
      <c r="D41" s="725"/>
      <c r="E41" s="726"/>
      <c r="F41" s="48"/>
      <c r="G41" s="734"/>
      <c r="H41" s="735"/>
      <c r="I41" s="62"/>
      <c r="J41" s="65"/>
      <c r="K41" s="67" t="s">
        <v>354</v>
      </c>
      <c r="L41" s="473"/>
      <c r="U41" s="200"/>
      <c r="V41" s="200"/>
      <c r="W41" s="200"/>
      <c r="Y41" s="200"/>
      <c r="AA41" s="230" t="s">
        <v>355</v>
      </c>
      <c r="AB41" s="200"/>
      <c r="AC41" s="200"/>
      <c r="AD41" s="200"/>
      <c r="AE41" s="200"/>
      <c r="AF41" s="200"/>
      <c r="AG41" s="200"/>
      <c r="AH41" s="200"/>
      <c r="AI41" s="200"/>
      <c r="AJ41" s="200"/>
      <c r="AK41" s="200"/>
    </row>
    <row r="42" spans="1:37" x14ac:dyDescent="0.25">
      <c r="A42" s="702"/>
      <c r="B42" s="48"/>
      <c r="C42" s="724"/>
      <c r="D42" s="725"/>
      <c r="E42" s="726"/>
      <c r="F42" s="48"/>
      <c r="G42" s="734"/>
      <c r="H42" s="735"/>
      <c r="I42" s="63" t="s">
        <v>356</v>
      </c>
      <c r="J42" s="473"/>
      <c r="K42" s="67" t="s">
        <v>357</v>
      </c>
      <c r="L42" s="473"/>
      <c r="U42" s="200"/>
      <c r="V42" s="200"/>
      <c r="W42" s="200"/>
      <c r="Y42" s="230"/>
      <c r="Z42" s="315"/>
      <c r="AA42" s="230" t="s">
        <v>358</v>
      </c>
      <c r="AB42" s="200"/>
      <c r="AC42" s="200"/>
      <c r="AD42" s="200"/>
      <c r="AE42" s="200"/>
      <c r="AF42" s="200"/>
      <c r="AG42" s="200"/>
      <c r="AH42" s="200"/>
      <c r="AI42" s="200"/>
      <c r="AJ42" s="200"/>
      <c r="AK42" s="200"/>
    </row>
    <row r="43" spans="1:37" x14ac:dyDescent="0.25">
      <c r="A43" s="702"/>
      <c r="B43" s="48"/>
      <c r="C43" s="724"/>
      <c r="D43" s="725"/>
      <c r="E43" s="726"/>
      <c r="F43" s="48"/>
      <c r="G43" s="734"/>
      <c r="H43" s="735"/>
      <c r="I43" s="48"/>
      <c r="J43" s="57"/>
      <c r="K43" s="67" t="s">
        <v>359</v>
      </c>
      <c r="L43" s="473"/>
      <c r="U43" s="200"/>
      <c r="V43" s="200"/>
      <c r="W43" s="200"/>
      <c r="Y43" s="230"/>
      <c r="Z43" s="315" t="s">
        <v>53</v>
      </c>
      <c r="AA43" s="230" t="s">
        <v>360</v>
      </c>
      <c r="AB43" s="200"/>
      <c r="AC43" s="200"/>
      <c r="AD43" s="200"/>
      <c r="AE43" s="200"/>
      <c r="AF43" s="200"/>
      <c r="AG43" s="200"/>
      <c r="AH43" s="200"/>
      <c r="AI43" s="200"/>
      <c r="AJ43" s="200"/>
      <c r="AK43" s="200"/>
    </row>
    <row r="44" spans="1:37" x14ac:dyDescent="0.25">
      <c r="A44" s="82"/>
      <c r="B44" s="48"/>
      <c r="C44" s="724"/>
      <c r="D44" s="725"/>
      <c r="E44" s="726"/>
      <c r="F44" s="48"/>
      <c r="G44" s="734"/>
      <c r="H44" s="735"/>
      <c r="I44" s="48"/>
      <c r="J44" s="57"/>
      <c r="K44" s="67" t="s">
        <v>361</v>
      </c>
      <c r="L44" s="473"/>
      <c r="U44" s="201"/>
      <c r="V44" s="201"/>
      <c r="W44" s="201"/>
      <c r="Y44" s="230"/>
      <c r="Z44" s="201"/>
      <c r="AA44" s="230" t="s">
        <v>362</v>
      </c>
      <c r="AB44" s="201"/>
      <c r="AC44" s="201"/>
      <c r="AD44" s="201"/>
      <c r="AE44" s="201"/>
      <c r="AF44" s="201"/>
      <c r="AG44" s="201"/>
      <c r="AH44" s="201"/>
      <c r="AI44" s="201"/>
      <c r="AJ44" s="201"/>
      <c r="AK44" s="201"/>
    </row>
    <row r="45" spans="1:37" x14ac:dyDescent="0.25">
      <c r="A45" s="701" t="s">
        <v>222</v>
      </c>
      <c r="B45" s="48"/>
      <c r="C45" s="724"/>
      <c r="D45" s="725"/>
      <c r="E45" s="726"/>
      <c r="F45" s="48"/>
      <c r="G45" s="734"/>
      <c r="H45" s="735"/>
      <c r="I45" s="48"/>
      <c r="J45" s="57"/>
      <c r="K45" s="67" t="s">
        <v>363</v>
      </c>
      <c r="L45" s="473"/>
      <c r="U45" s="201"/>
      <c r="V45" s="201"/>
      <c r="W45" s="201"/>
      <c r="X45" s="230"/>
      <c r="Y45" s="230"/>
      <c r="Z45" s="201"/>
      <c r="AA45" s="230" t="s">
        <v>364</v>
      </c>
      <c r="AB45" s="201"/>
      <c r="AC45" s="201"/>
      <c r="AD45" s="201"/>
      <c r="AE45" s="201"/>
      <c r="AF45" s="201"/>
      <c r="AG45" s="201"/>
      <c r="AH45" s="201"/>
      <c r="AI45" s="201"/>
      <c r="AJ45" s="201"/>
      <c r="AK45" s="201"/>
    </row>
    <row r="46" spans="1:37" x14ac:dyDescent="0.25">
      <c r="A46" s="702"/>
      <c r="B46" s="48"/>
      <c r="C46" s="724"/>
      <c r="D46" s="725"/>
      <c r="E46" s="726"/>
      <c r="F46" s="48"/>
      <c r="G46" s="734"/>
      <c r="H46" s="735"/>
      <c r="I46" s="48"/>
      <c r="J46" s="57"/>
      <c r="K46" s="67" t="s">
        <v>365</v>
      </c>
      <c r="L46" s="473"/>
      <c r="U46" s="201"/>
      <c r="V46" s="201"/>
      <c r="W46" s="201"/>
      <c r="Y46" s="230"/>
      <c r="Z46" s="201"/>
      <c r="AA46" s="201"/>
      <c r="AB46" s="201"/>
      <c r="AC46" s="201"/>
      <c r="AD46" s="201"/>
      <c r="AE46" s="201"/>
      <c r="AF46" s="201"/>
      <c r="AG46" s="201"/>
      <c r="AH46" s="201"/>
      <c r="AI46" s="201"/>
      <c r="AJ46" s="201"/>
      <c r="AK46" s="201"/>
    </row>
    <row r="47" spans="1:37" x14ac:dyDescent="0.25">
      <c r="A47" s="702"/>
      <c r="B47" s="48"/>
      <c r="C47" s="724"/>
      <c r="D47" s="725"/>
      <c r="E47" s="726"/>
      <c r="F47" s="48"/>
      <c r="G47" s="734"/>
      <c r="H47" s="735"/>
      <c r="I47" s="48"/>
      <c r="J47" s="57"/>
      <c r="K47" s="67" t="s">
        <v>366</v>
      </c>
      <c r="L47" s="473"/>
      <c r="U47" s="201"/>
      <c r="V47" s="201"/>
      <c r="W47" s="201"/>
      <c r="Y47" s="230"/>
      <c r="Z47" s="201"/>
      <c r="AA47" s="201"/>
      <c r="AB47" s="201"/>
      <c r="AC47" s="201"/>
      <c r="AD47" s="201"/>
      <c r="AE47" s="201"/>
      <c r="AF47" s="201"/>
      <c r="AG47" s="201"/>
      <c r="AH47" s="201"/>
      <c r="AI47" s="201"/>
      <c r="AJ47" s="201"/>
      <c r="AK47" s="201"/>
    </row>
    <row r="48" spans="1:37" x14ac:dyDescent="0.25">
      <c r="A48" s="702"/>
      <c r="B48" s="48"/>
      <c r="C48" s="724"/>
      <c r="D48" s="725"/>
      <c r="E48" s="726"/>
      <c r="F48" s="48"/>
      <c r="G48" s="734"/>
      <c r="H48" s="735"/>
      <c r="I48" s="48"/>
      <c r="J48" s="57"/>
      <c r="K48" s="67" t="s">
        <v>367</v>
      </c>
      <c r="L48" s="473"/>
      <c r="U48" s="201"/>
      <c r="V48" s="201"/>
      <c r="W48" s="201"/>
      <c r="Y48" s="230"/>
      <c r="Z48" s="201"/>
      <c r="AA48" s="201"/>
      <c r="AB48" s="201"/>
      <c r="AC48" s="201"/>
      <c r="AD48" s="201"/>
      <c r="AE48" s="201"/>
      <c r="AF48" s="201"/>
      <c r="AG48" s="201"/>
      <c r="AH48" s="201"/>
      <c r="AI48" s="201"/>
      <c r="AJ48" s="201"/>
      <c r="AK48" s="201"/>
    </row>
    <row r="49" spans="1:37" x14ac:dyDescent="0.25">
      <c r="A49" s="82"/>
      <c r="B49" s="48"/>
      <c r="C49" s="724"/>
      <c r="D49" s="725"/>
      <c r="E49" s="726"/>
      <c r="F49" s="48"/>
      <c r="G49" s="734"/>
      <c r="H49" s="735"/>
      <c r="I49" s="62"/>
      <c r="J49" s="65"/>
      <c r="K49" s="67" t="s">
        <v>368</v>
      </c>
      <c r="L49" s="473"/>
      <c r="U49" s="201"/>
      <c r="V49" s="201"/>
      <c r="W49" s="201"/>
      <c r="Y49" s="230"/>
      <c r="Z49" s="201"/>
      <c r="AA49" s="201"/>
      <c r="AB49" s="201"/>
      <c r="AC49" s="201"/>
      <c r="AD49" s="201"/>
      <c r="AE49" s="201"/>
      <c r="AF49" s="201"/>
      <c r="AG49" s="201"/>
      <c r="AH49" s="201"/>
      <c r="AI49" s="201"/>
      <c r="AJ49" s="201"/>
      <c r="AK49" s="201"/>
    </row>
    <row r="50" spans="1:37" x14ac:dyDescent="0.25">
      <c r="A50" s="701" t="s">
        <v>222</v>
      </c>
      <c r="B50" s="48"/>
      <c r="C50" s="724"/>
      <c r="D50" s="725"/>
      <c r="E50" s="726"/>
      <c r="F50" s="48"/>
      <c r="G50" s="734"/>
      <c r="H50" s="735"/>
      <c r="I50" s="63" t="s">
        <v>369</v>
      </c>
      <c r="J50" s="473"/>
      <c r="K50" s="67" t="s">
        <v>370</v>
      </c>
      <c r="L50" s="473"/>
      <c r="U50" s="201"/>
      <c r="V50" s="201"/>
      <c r="W50" s="201"/>
      <c r="Y50" s="230"/>
      <c r="Z50" s="201"/>
      <c r="AA50" s="201"/>
      <c r="AB50" s="201"/>
      <c r="AC50" s="201"/>
      <c r="AD50" s="201"/>
      <c r="AE50" s="201"/>
      <c r="AF50" s="201"/>
      <c r="AG50" s="201"/>
      <c r="AH50" s="201"/>
      <c r="AI50" s="201"/>
      <c r="AJ50" s="201"/>
      <c r="AK50" s="201"/>
    </row>
    <row r="51" spans="1:37" x14ac:dyDescent="0.25">
      <c r="A51" s="702"/>
      <c r="B51" s="48"/>
      <c r="C51" s="724"/>
      <c r="D51" s="725"/>
      <c r="E51" s="726"/>
      <c r="F51" s="48"/>
      <c r="G51" s="734"/>
      <c r="H51" s="735"/>
      <c r="I51" s="48"/>
      <c r="J51" s="57"/>
      <c r="K51" s="67" t="s">
        <v>371</v>
      </c>
      <c r="L51" s="473"/>
      <c r="U51" s="201"/>
      <c r="V51" s="201"/>
      <c r="W51" s="201"/>
      <c r="Y51" s="230"/>
      <c r="Z51" s="201"/>
      <c r="AA51" s="201"/>
      <c r="AB51" s="201"/>
      <c r="AC51" s="201"/>
      <c r="AD51" s="201"/>
      <c r="AE51" s="201"/>
      <c r="AF51" s="201"/>
      <c r="AG51" s="201"/>
      <c r="AH51" s="201"/>
      <c r="AI51" s="201"/>
      <c r="AJ51" s="201"/>
      <c r="AK51" s="201"/>
    </row>
    <row r="52" spans="1:37" x14ac:dyDescent="0.25">
      <c r="A52" s="702"/>
      <c r="B52" s="48"/>
      <c r="C52" s="724"/>
      <c r="D52" s="725"/>
      <c r="E52" s="726"/>
      <c r="F52" s="48"/>
      <c r="G52" s="734"/>
      <c r="H52" s="735"/>
      <c r="I52" s="48"/>
      <c r="J52" s="57"/>
      <c r="K52" s="67" t="s">
        <v>372</v>
      </c>
      <c r="L52" s="473"/>
      <c r="U52" s="201"/>
      <c r="V52" s="201"/>
      <c r="W52" s="201"/>
      <c r="X52" s="230"/>
      <c r="Y52" s="230"/>
      <c r="Z52" s="201"/>
      <c r="AA52" s="201"/>
      <c r="AB52" s="201"/>
      <c r="AC52" s="201"/>
      <c r="AD52" s="201"/>
      <c r="AE52" s="201"/>
      <c r="AF52" s="201"/>
      <c r="AG52" s="201"/>
      <c r="AH52" s="201"/>
      <c r="AI52" s="201"/>
      <c r="AJ52" s="201"/>
      <c r="AK52" s="201"/>
    </row>
    <row r="53" spans="1:37" x14ac:dyDescent="0.25">
      <c r="A53" s="702"/>
      <c r="B53" s="48"/>
      <c r="C53" s="724"/>
      <c r="D53" s="725"/>
      <c r="E53" s="726"/>
      <c r="F53" s="48"/>
      <c r="G53" s="734"/>
      <c r="H53" s="735"/>
      <c r="I53" s="62"/>
      <c r="J53" s="65"/>
      <c r="K53" s="67" t="s">
        <v>373</v>
      </c>
      <c r="L53" s="473"/>
      <c r="U53" s="201"/>
      <c r="V53" s="201"/>
      <c r="W53" s="201"/>
      <c r="Y53" s="230"/>
      <c r="Z53" s="201"/>
      <c r="AA53" s="201"/>
      <c r="AB53" s="201"/>
      <c r="AC53" s="201"/>
      <c r="AD53" s="201"/>
      <c r="AE53" s="201"/>
      <c r="AF53" s="201"/>
      <c r="AG53" s="201"/>
      <c r="AH53" s="201"/>
      <c r="AI53" s="201"/>
      <c r="AJ53" s="201"/>
      <c r="AK53" s="201"/>
    </row>
    <row r="54" spans="1:37" x14ac:dyDescent="0.25">
      <c r="A54" s="82"/>
      <c r="B54" s="48"/>
      <c r="C54" s="724"/>
      <c r="D54" s="725"/>
      <c r="E54" s="726"/>
      <c r="F54" s="48"/>
      <c r="G54" s="734"/>
      <c r="H54" s="735"/>
      <c r="I54" s="48" t="s">
        <v>374</v>
      </c>
      <c r="J54" s="473"/>
      <c r="K54" s="67" t="s">
        <v>375</v>
      </c>
      <c r="L54" s="473"/>
      <c r="U54" s="201"/>
      <c r="V54" s="201"/>
      <c r="W54" s="201"/>
      <c r="Y54" s="230"/>
      <c r="Z54" s="201"/>
      <c r="AA54" s="201"/>
      <c r="AB54" s="201"/>
      <c r="AC54" s="201"/>
      <c r="AD54" s="201"/>
      <c r="AE54" s="201"/>
      <c r="AF54" s="201"/>
      <c r="AG54" s="201"/>
      <c r="AH54" s="201"/>
      <c r="AI54" s="201"/>
      <c r="AJ54" s="201"/>
      <c r="AK54" s="201"/>
    </row>
    <row r="55" spans="1:37" x14ac:dyDescent="0.25">
      <c r="A55" s="701" t="s">
        <v>222</v>
      </c>
      <c r="B55" s="48"/>
      <c r="C55" s="724"/>
      <c r="D55" s="725"/>
      <c r="E55" s="726"/>
      <c r="F55" s="48"/>
      <c r="G55" s="734"/>
      <c r="H55" s="735"/>
      <c r="I55" s="48"/>
      <c r="J55" s="57"/>
      <c r="K55" s="67" t="s">
        <v>376</v>
      </c>
      <c r="L55" s="473"/>
      <c r="U55" s="201"/>
      <c r="V55" s="201"/>
      <c r="W55" s="201"/>
      <c r="Y55" s="230"/>
      <c r="Z55" s="201"/>
      <c r="AA55" s="201"/>
      <c r="AB55" s="201"/>
      <c r="AC55" s="201"/>
      <c r="AD55" s="201"/>
      <c r="AE55" s="201"/>
      <c r="AF55" s="201"/>
      <c r="AG55" s="201"/>
      <c r="AH55" s="201"/>
      <c r="AI55" s="201"/>
      <c r="AJ55" s="201"/>
      <c r="AK55" s="201"/>
    </row>
    <row r="56" spans="1:37" x14ac:dyDescent="0.25">
      <c r="A56" s="702"/>
      <c r="B56" s="48"/>
      <c r="C56" s="727"/>
      <c r="D56" s="728"/>
      <c r="E56" s="729"/>
      <c r="F56" s="48"/>
      <c r="G56" s="736"/>
      <c r="H56" s="737"/>
      <c r="I56" s="48"/>
      <c r="J56" s="57"/>
      <c r="K56" s="67" t="s">
        <v>377</v>
      </c>
      <c r="L56" s="473"/>
      <c r="U56" s="201"/>
      <c r="V56" s="201"/>
      <c r="W56" s="201"/>
      <c r="Y56" s="230"/>
      <c r="Z56" s="201"/>
      <c r="AA56" s="201"/>
      <c r="AB56" s="201"/>
      <c r="AC56" s="201"/>
      <c r="AD56" s="201"/>
      <c r="AE56" s="201"/>
      <c r="AF56" s="201"/>
      <c r="AG56" s="201"/>
      <c r="AH56" s="201"/>
      <c r="AI56" s="201"/>
      <c r="AJ56" s="201"/>
      <c r="AK56" s="201"/>
    </row>
    <row r="57" spans="1:37" ht="13.8" thickBot="1" x14ac:dyDescent="0.3">
      <c r="A57" s="702"/>
      <c r="B57" s="49"/>
      <c r="C57" s="54"/>
      <c r="D57" s="54"/>
      <c r="E57" s="78"/>
      <c r="F57" s="49"/>
      <c r="G57" s="54"/>
      <c r="H57" s="58"/>
      <c r="I57" s="49"/>
      <c r="J57" s="57"/>
      <c r="K57" s="68" t="s">
        <v>378</v>
      </c>
      <c r="L57" s="473"/>
      <c r="U57" s="201"/>
      <c r="V57" s="201"/>
      <c r="W57" s="201"/>
      <c r="Y57" s="230"/>
      <c r="Z57" s="201"/>
      <c r="AA57" s="201"/>
      <c r="AB57" s="201"/>
      <c r="AC57" s="201"/>
      <c r="AD57" s="201"/>
      <c r="AE57" s="201"/>
      <c r="AF57" s="201"/>
      <c r="AG57" s="201"/>
      <c r="AH57" s="201"/>
      <c r="AI57" s="201"/>
      <c r="AJ57" s="201"/>
      <c r="AK57" s="201"/>
    </row>
    <row r="58" spans="1:37" x14ac:dyDescent="0.25">
      <c r="A58" s="702"/>
      <c r="B58" s="47" t="s">
        <v>379</v>
      </c>
      <c r="C58" s="52"/>
      <c r="D58" s="52"/>
      <c r="E58" s="79"/>
      <c r="F58" s="47" t="s">
        <v>379</v>
      </c>
      <c r="G58" s="52"/>
      <c r="H58" s="472"/>
      <c r="I58" s="47" t="s">
        <v>380</v>
      </c>
      <c r="J58" s="472"/>
      <c r="K58" s="66" t="s">
        <v>381</v>
      </c>
      <c r="L58" s="474"/>
      <c r="U58" s="201"/>
      <c r="V58" s="201"/>
      <c r="W58" s="201"/>
      <c r="Y58" s="230"/>
      <c r="Z58" s="201"/>
      <c r="AA58" s="201"/>
      <c r="AB58" s="201"/>
      <c r="AC58" s="201"/>
      <c r="AD58" s="201"/>
      <c r="AE58" s="201"/>
      <c r="AF58" s="201"/>
      <c r="AG58" s="201"/>
      <c r="AH58" s="201"/>
      <c r="AI58" s="201"/>
      <c r="AJ58" s="201"/>
      <c r="AK58" s="201"/>
    </row>
    <row r="59" spans="1:37" ht="27.9" customHeight="1" x14ac:dyDescent="0.25">
      <c r="A59" s="82"/>
      <c r="B59" s="48"/>
      <c r="C59" s="477"/>
      <c r="D59" s="477"/>
      <c r="E59" s="478"/>
      <c r="F59" s="48"/>
      <c r="H59" s="57"/>
      <c r="I59" s="48"/>
      <c r="J59" s="57"/>
      <c r="K59" s="67" t="s">
        <v>382</v>
      </c>
      <c r="L59" s="473"/>
      <c r="U59" s="201"/>
      <c r="V59" s="201"/>
      <c r="W59" s="201"/>
      <c r="Y59" s="230"/>
      <c r="Z59" s="201"/>
      <c r="AA59" s="201"/>
      <c r="AB59" s="201"/>
      <c r="AC59" s="201"/>
      <c r="AD59" s="201"/>
      <c r="AE59" s="201"/>
      <c r="AF59" s="201"/>
      <c r="AG59" s="201"/>
      <c r="AH59" s="201"/>
      <c r="AI59" s="201"/>
      <c r="AJ59" s="201"/>
      <c r="AK59" s="201"/>
    </row>
    <row r="60" spans="1:37" x14ac:dyDescent="0.25">
      <c r="A60" s="701" t="s">
        <v>222</v>
      </c>
      <c r="B60" s="48"/>
      <c r="C60" s="201" t="s">
        <v>57</v>
      </c>
      <c r="E60" s="77"/>
      <c r="F60" s="48"/>
      <c r="G60" s="201" t="s">
        <v>57</v>
      </c>
      <c r="H60" s="57"/>
      <c r="I60" s="48"/>
      <c r="J60" s="57"/>
      <c r="K60" s="67" t="s">
        <v>383</v>
      </c>
      <c r="L60" s="473"/>
      <c r="U60" s="201"/>
      <c r="V60" s="201"/>
      <c r="W60" s="201"/>
      <c r="Y60" s="230"/>
      <c r="Z60" s="230" t="s">
        <v>247</v>
      </c>
      <c r="AA60" s="201"/>
      <c r="AB60" s="201"/>
      <c r="AC60" s="201"/>
      <c r="AD60" s="201"/>
      <c r="AE60" s="201"/>
      <c r="AF60" s="201"/>
      <c r="AG60" s="201"/>
      <c r="AH60" s="201"/>
      <c r="AI60" s="201"/>
      <c r="AJ60" s="201"/>
      <c r="AK60" s="201"/>
    </row>
    <row r="61" spans="1:37" x14ac:dyDescent="0.25">
      <c r="A61" s="702"/>
      <c r="B61" s="48"/>
      <c r="C61" s="712"/>
      <c r="D61" s="741"/>
      <c r="E61" s="742"/>
      <c r="F61" s="48"/>
      <c r="G61" s="732"/>
      <c r="H61" s="733"/>
      <c r="I61" s="62"/>
      <c r="J61" s="65"/>
      <c r="K61" s="67" t="s">
        <v>384</v>
      </c>
      <c r="L61" s="473"/>
      <c r="U61" s="201"/>
      <c r="V61" s="201"/>
      <c r="W61" s="201"/>
      <c r="X61" s="230"/>
      <c r="Y61" s="230"/>
      <c r="Z61" s="230" t="s">
        <v>251</v>
      </c>
      <c r="AA61" s="201"/>
      <c r="AB61" s="201"/>
      <c r="AC61" s="201"/>
      <c r="AD61" s="201"/>
      <c r="AE61" s="201"/>
      <c r="AF61" s="201"/>
      <c r="AG61" s="201"/>
      <c r="AH61" s="201"/>
      <c r="AI61" s="201"/>
      <c r="AJ61" s="201"/>
      <c r="AK61" s="201"/>
    </row>
    <row r="62" spans="1:37" x14ac:dyDescent="0.25">
      <c r="A62" s="702"/>
      <c r="B62" s="48"/>
      <c r="C62" s="727"/>
      <c r="D62" s="728"/>
      <c r="E62" s="729"/>
      <c r="F62" s="48"/>
      <c r="G62" s="736"/>
      <c r="H62" s="737"/>
      <c r="I62" s="48" t="s">
        <v>385</v>
      </c>
      <c r="J62" s="473"/>
      <c r="K62" s="67" t="s">
        <v>386</v>
      </c>
      <c r="L62" s="473"/>
      <c r="U62" s="201"/>
      <c r="V62" s="201"/>
      <c r="W62" s="201"/>
      <c r="X62" s="230" t="s">
        <v>17</v>
      </c>
      <c r="Y62" s="230"/>
      <c r="Z62" s="230" t="s">
        <v>254</v>
      </c>
      <c r="AA62" s="201"/>
      <c r="AB62" s="201"/>
      <c r="AC62" s="201"/>
      <c r="AD62" s="201"/>
      <c r="AE62" s="201"/>
      <c r="AF62" s="201"/>
      <c r="AG62" s="201"/>
      <c r="AH62" s="201"/>
      <c r="AI62" s="201"/>
      <c r="AJ62" s="201"/>
      <c r="AK62" s="201"/>
    </row>
    <row r="63" spans="1:37" ht="13.8" thickBot="1" x14ac:dyDescent="0.3">
      <c r="A63" s="702"/>
      <c r="B63" s="49"/>
      <c r="C63" s="54"/>
      <c r="D63" s="54"/>
      <c r="E63" s="78"/>
      <c r="F63" s="49"/>
      <c r="G63" s="54"/>
      <c r="H63" s="58"/>
      <c r="I63" s="49"/>
      <c r="J63" s="58"/>
      <c r="K63" s="68" t="s">
        <v>387</v>
      </c>
      <c r="L63" s="473"/>
      <c r="U63" s="201"/>
      <c r="V63" s="201"/>
      <c r="W63" s="201"/>
      <c r="Y63" s="230"/>
      <c r="Z63" s="230" t="s">
        <v>181</v>
      </c>
      <c r="AA63" s="201"/>
      <c r="AB63" s="201"/>
      <c r="AC63" s="201"/>
      <c r="AD63" s="201"/>
      <c r="AE63" s="201"/>
      <c r="AF63" s="201"/>
      <c r="AG63" s="201"/>
      <c r="AH63" s="201"/>
      <c r="AI63" s="201"/>
      <c r="AJ63" s="201"/>
      <c r="AK63" s="201"/>
    </row>
    <row r="64" spans="1:37" ht="12.75" customHeight="1" x14ac:dyDescent="0.25">
      <c r="A64" s="743" t="s">
        <v>222</v>
      </c>
      <c r="B64" s="47" t="s">
        <v>388</v>
      </c>
      <c r="C64" s="52"/>
      <c r="D64" s="52"/>
      <c r="E64" s="79"/>
      <c r="F64" s="47" t="s">
        <v>388</v>
      </c>
      <c r="G64" s="52"/>
      <c r="H64" s="472"/>
      <c r="I64" s="47" t="s">
        <v>389</v>
      </c>
      <c r="J64" s="472"/>
      <c r="K64" s="66" t="s">
        <v>390</v>
      </c>
      <c r="L64" s="474"/>
      <c r="U64" s="201"/>
      <c r="V64" s="201"/>
      <c r="W64" s="201"/>
      <c r="Y64" s="230"/>
      <c r="Z64" s="230" t="s">
        <v>391</v>
      </c>
      <c r="AA64" s="201"/>
      <c r="AB64" s="201"/>
      <c r="AC64" s="201"/>
      <c r="AD64" s="201"/>
      <c r="AE64" s="201"/>
      <c r="AF64" s="201"/>
      <c r="AG64" s="201"/>
      <c r="AH64" s="201"/>
      <c r="AI64" s="201"/>
      <c r="AJ64" s="201"/>
      <c r="AK64" s="201"/>
    </row>
    <row r="65" spans="1:37" x14ac:dyDescent="0.25">
      <c r="A65" s="744"/>
      <c r="B65" s="48"/>
      <c r="C65" s="201" t="s">
        <v>57</v>
      </c>
      <c r="E65" s="77"/>
      <c r="F65" s="48"/>
      <c r="G65" s="201" t="s">
        <v>57</v>
      </c>
      <c r="H65" s="57"/>
      <c r="I65" s="48"/>
      <c r="J65" s="57"/>
      <c r="K65" s="67" t="s">
        <v>392</v>
      </c>
      <c r="L65" s="473"/>
      <c r="U65" s="201"/>
      <c r="V65" s="201"/>
      <c r="W65" s="201"/>
      <c r="Y65" s="230"/>
      <c r="Z65" s="230" t="s">
        <v>393</v>
      </c>
      <c r="AA65" s="201"/>
      <c r="AB65" s="201"/>
      <c r="AC65" s="201"/>
      <c r="AD65" s="201"/>
      <c r="AE65" s="201"/>
      <c r="AF65" s="201"/>
      <c r="AG65" s="201"/>
      <c r="AH65" s="201"/>
      <c r="AI65" s="201"/>
      <c r="AJ65" s="201"/>
      <c r="AK65" s="201"/>
    </row>
    <row r="66" spans="1:37" x14ac:dyDescent="0.25">
      <c r="A66" s="744"/>
      <c r="B66" s="48"/>
      <c r="C66" s="712"/>
      <c r="D66" s="713"/>
      <c r="E66" s="714"/>
      <c r="F66" s="48"/>
      <c r="G66" s="732"/>
      <c r="H66" s="733"/>
      <c r="I66" s="48"/>
      <c r="J66" s="57"/>
      <c r="K66" s="67" t="s">
        <v>394</v>
      </c>
      <c r="L66" s="473"/>
      <c r="U66" s="201"/>
      <c r="V66" s="201"/>
      <c r="W66" s="201"/>
      <c r="X66" s="230" t="s">
        <v>395</v>
      </c>
      <c r="Y66" s="230"/>
      <c r="Z66" s="201"/>
      <c r="AA66" s="201"/>
      <c r="AB66" s="201"/>
      <c r="AC66" s="201"/>
      <c r="AD66" s="201"/>
      <c r="AE66" s="201"/>
      <c r="AF66" s="201"/>
      <c r="AG66" s="201"/>
      <c r="AH66" s="201"/>
      <c r="AI66" s="201"/>
      <c r="AJ66" s="201"/>
      <c r="AK66" s="201"/>
    </row>
    <row r="67" spans="1:37" x14ac:dyDescent="0.25">
      <c r="A67" s="744"/>
      <c r="B67" s="48"/>
      <c r="C67" s="724"/>
      <c r="D67" s="725"/>
      <c r="E67" s="726"/>
      <c r="F67" s="48"/>
      <c r="G67" s="734"/>
      <c r="H67" s="735"/>
      <c r="I67" s="48"/>
      <c r="J67" s="57"/>
      <c r="K67" s="67" t="s">
        <v>396</v>
      </c>
      <c r="L67" s="473"/>
      <c r="U67" s="201"/>
      <c r="V67" s="201"/>
      <c r="W67" s="201"/>
      <c r="X67" s="230" t="s">
        <v>397</v>
      </c>
      <c r="Y67" s="230"/>
      <c r="Z67" s="201"/>
      <c r="AA67" s="201"/>
      <c r="AB67" s="201"/>
      <c r="AC67" s="201"/>
      <c r="AD67" s="201"/>
      <c r="AE67" s="201"/>
      <c r="AF67" s="201"/>
      <c r="AG67" s="201"/>
      <c r="AH67" s="201"/>
      <c r="AI67" s="201"/>
      <c r="AJ67" s="201"/>
      <c r="AK67" s="201"/>
    </row>
    <row r="68" spans="1:37" x14ac:dyDescent="0.25">
      <c r="A68" s="744"/>
      <c r="B68" s="48"/>
      <c r="C68" s="724"/>
      <c r="D68" s="725"/>
      <c r="E68" s="726"/>
      <c r="F68" s="48"/>
      <c r="G68" s="734"/>
      <c r="H68" s="735"/>
      <c r="I68" s="62"/>
      <c r="J68" s="65"/>
      <c r="K68" s="67" t="s">
        <v>398</v>
      </c>
      <c r="L68" s="473"/>
      <c r="U68" s="201"/>
      <c r="V68" s="201"/>
      <c r="W68" s="201"/>
      <c r="X68" s="230" t="s">
        <v>399</v>
      </c>
      <c r="Y68" s="230"/>
      <c r="Z68" s="201"/>
      <c r="AA68" s="201"/>
      <c r="AB68" s="201"/>
      <c r="AC68" s="201"/>
      <c r="AD68" s="201"/>
      <c r="AE68" s="201"/>
      <c r="AF68" s="201"/>
      <c r="AG68" s="201"/>
      <c r="AH68" s="201"/>
      <c r="AI68" s="201"/>
      <c r="AJ68" s="201"/>
      <c r="AK68" s="201"/>
    </row>
    <row r="69" spans="1:37" x14ac:dyDescent="0.25">
      <c r="A69" s="82"/>
      <c r="B69" s="48"/>
      <c r="C69" s="727"/>
      <c r="D69" s="728"/>
      <c r="E69" s="729"/>
      <c r="F69" s="48"/>
      <c r="G69" s="736"/>
      <c r="H69" s="737"/>
      <c r="I69" s="48" t="s">
        <v>400</v>
      </c>
      <c r="J69" s="473"/>
      <c r="K69" s="67" t="s">
        <v>401</v>
      </c>
      <c r="L69" s="473"/>
      <c r="U69" s="201"/>
      <c r="V69" s="201"/>
      <c r="W69" s="201"/>
      <c r="X69" s="230"/>
      <c r="Y69" s="230"/>
      <c r="Z69" s="201"/>
      <c r="AA69" s="201"/>
      <c r="AB69" s="201"/>
      <c r="AC69" s="201"/>
      <c r="AD69" s="201"/>
      <c r="AE69" s="201"/>
      <c r="AF69" s="201"/>
      <c r="AG69" s="201"/>
      <c r="AH69" s="201"/>
      <c r="AI69" s="201"/>
      <c r="AJ69" s="201"/>
      <c r="AK69" s="201"/>
    </row>
    <row r="70" spans="1:37" ht="51.6" thickBot="1" x14ac:dyDescent="0.3">
      <c r="A70" s="265" t="s">
        <v>222</v>
      </c>
      <c r="B70" s="49"/>
      <c r="C70" s="54"/>
      <c r="D70" s="54"/>
      <c r="E70" s="78"/>
      <c r="F70" s="49"/>
      <c r="G70" s="54"/>
      <c r="H70" s="58"/>
      <c r="I70" s="49"/>
      <c r="J70" s="58"/>
      <c r="K70" s="68" t="s">
        <v>402</v>
      </c>
      <c r="L70" s="475"/>
      <c r="U70" s="201"/>
      <c r="V70" s="201"/>
      <c r="W70" s="201"/>
      <c r="X70" s="230" t="s">
        <v>403</v>
      </c>
      <c r="Y70" s="230"/>
      <c r="Z70" s="201"/>
      <c r="AA70" s="201"/>
      <c r="AB70" s="201"/>
      <c r="AC70" s="201"/>
      <c r="AD70" s="201"/>
      <c r="AE70" s="201"/>
      <c r="AF70" s="201"/>
      <c r="AG70" s="201"/>
      <c r="AH70" s="201"/>
      <c r="AI70" s="201"/>
      <c r="AJ70" s="201"/>
      <c r="AK70" s="201"/>
    </row>
    <row r="71" spans="1:37" ht="19.5" customHeight="1" thickBot="1" x14ac:dyDescent="0.35">
      <c r="A71" s="83" t="s">
        <v>404</v>
      </c>
      <c r="B71" s="84"/>
      <c r="C71" s="84"/>
      <c r="D71" s="84"/>
      <c r="E71" s="92"/>
      <c r="F71" s="84"/>
      <c r="G71" s="84"/>
      <c r="H71" s="93"/>
      <c r="I71" s="84"/>
      <c r="J71" s="93"/>
      <c r="K71" s="84"/>
      <c r="L71" s="84"/>
      <c r="U71" s="201"/>
      <c r="V71" s="201"/>
      <c r="W71" s="201"/>
      <c r="X71" s="230" t="s">
        <v>405</v>
      </c>
      <c r="Y71" s="230"/>
      <c r="Z71" s="201"/>
      <c r="AA71" s="201"/>
      <c r="AB71" s="201"/>
      <c r="AC71" s="201"/>
      <c r="AD71" s="201"/>
      <c r="AE71" s="201"/>
      <c r="AF71" s="201"/>
      <c r="AG71" s="201"/>
      <c r="AH71" s="201"/>
      <c r="AI71" s="201"/>
      <c r="AJ71" s="201"/>
      <c r="AK71" s="201"/>
    </row>
    <row r="72" spans="1:37" ht="27.9" customHeight="1" x14ac:dyDescent="0.25">
      <c r="A72" s="738" t="s">
        <v>406</v>
      </c>
      <c r="B72" s="266" t="s">
        <v>407</v>
      </c>
      <c r="C72" s="472"/>
      <c r="D72" s="472"/>
      <c r="E72" s="472"/>
      <c r="F72" s="47" t="s">
        <v>408</v>
      </c>
      <c r="G72" s="52"/>
      <c r="H72" s="472"/>
      <c r="I72" s="47" t="s">
        <v>409</v>
      </c>
      <c r="J72" s="472"/>
      <c r="K72" s="66" t="s">
        <v>410</v>
      </c>
      <c r="L72" s="474"/>
      <c r="U72" s="201"/>
      <c r="V72" s="201"/>
      <c r="W72" s="201"/>
      <c r="X72" s="230" t="s">
        <v>411</v>
      </c>
      <c r="Y72" s="230"/>
      <c r="Z72" s="230" t="s">
        <v>247</v>
      </c>
      <c r="AA72" s="201"/>
      <c r="AB72" s="201"/>
      <c r="AC72" s="201"/>
      <c r="AD72" s="201"/>
      <c r="AE72" s="201"/>
      <c r="AF72" s="201"/>
      <c r="AG72" s="201"/>
      <c r="AH72" s="201"/>
      <c r="AI72" s="201"/>
      <c r="AJ72" s="201"/>
      <c r="AK72" s="201"/>
    </row>
    <row r="73" spans="1:37" x14ac:dyDescent="0.25">
      <c r="A73" s="739"/>
      <c r="B73" s="48"/>
      <c r="C73" s="201" t="s">
        <v>57</v>
      </c>
      <c r="E73" s="77"/>
      <c r="F73" s="48"/>
      <c r="G73" s="201" t="s">
        <v>57</v>
      </c>
      <c r="H73" s="57"/>
      <c r="I73" s="48"/>
      <c r="J73" s="57"/>
      <c r="K73" s="67" t="s">
        <v>412</v>
      </c>
      <c r="L73" s="473"/>
      <c r="U73" s="201"/>
      <c r="V73" s="201"/>
      <c r="W73" s="201"/>
      <c r="X73" s="230"/>
      <c r="Y73" s="230"/>
      <c r="Z73" s="230" t="s">
        <v>251</v>
      </c>
      <c r="AA73" s="201"/>
      <c r="AB73" s="201"/>
      <c r="AC73" s="201"/>
      <c r="AD73" s="201"/>
      <c r="AE73" s="201"/>
      <c r="AF73" s="201"/>
      <c r="AG73" s="201"/>
      <c r="AH73" s="201"/>
      <c r="AI73" s="201"/>
      <c r="AJ73" s="201"/>
      <c r="AK73" s="201"/>
    </row>
    <row r="74" spans="1:37" x14ac:dyDescent="0.25">
      <c r="A74" s="739"/>
      <c r="B74" s="48"/>
      <c r="C74" s="712"/>
      <c r="D74" s="713"/>
      <c r="E74" s="714"/>
      <c r="F74" s="48"/>
      <c r="G74" s="732"/>
      <c r="H74" s="733"/>
      <c r="I74" s="48"/>
      <c r="J74" s="57"/>
      <c r="K74" s="67" t="s">
        <v>413</v>
      </c>
      <c r="L74" s="473"/>
      <c r="U74" s="201"/>
      <c r="V74" s="201"/>
      <c r="W74" s="201"/>
      <c r="X74" s="230"/>
      <c r="Y74" s="230"/>
      <c r="Z74" s="230" t="s">
        <v>254</v>
      </c>
      <c r="AA74" s="201"/>
      <c r="AB74" s="201"/>
      <c r="AC74" s="201"/>
      <c r="AD74" s="201"/>
      <c r="AE74" s="201"/>
      <c r="AF74" s="201"/>
      <c r="AG74" s="201"/>
      <c r="AH74" s="201"/>
      <c r="AI74" s="201"/>
      <c r="AJ74" s="201"/>
      <c r="AK74" s="201"/>
    </row>
    <row r="75" spans="1:37" x14ac:dyDescent="0.25">
      <c r="A75" s="740" t="s">
        <v>404</v>
      </c>
      <c r="B75" s="48"/>
      <c r="C75" s="727"/>
      <c r="D75" s="728"/>
      <c r="E75" s="729"/>
      <c r="F75" s="48"/>
      <c r="G75" s="736"/>
      <c r="H75" s="737"/>
      <c r="I75" s="62"/>
      <c r="J75" s="65"/>
      <c r="K75" s="67" t="s">
        <v>414</v>
      </c>
      <c r="L75" s="473"/>
      <c r="U75" s="201"/>
      <c r="V75" s="201"/>
      <c r="W75" s="201"/>
      <c r="X75" s="230"/>
      <c r="Y75" s="230"/>
      <c r="Z75" s="200" t="s">
        <v>415</v>
      </c>
      <c r="AA75" s="201"/>
      <c r="AB75" s="201"/>
      <c r="AC75" s="201"/>
      <c r="AD75" s="201"/>
      <c r="AE75" s="201"/>
      <c r="AF75" s="201"/>
      <c r="AG75" s="201"/>
      <c r="AH75" s="201"/>
      <c r="AI75" s="201"/>
      <c r="AJ75" s="201"/>
      <c r="AK75" s="201"/>
    </row>
    <row r="76" spans="1:37" x14ac:dyDescent="0.25">
      <c r="A76" s="702"/>
      <c r="B76" s="48"/>
      <c r="E76" s="77"/>
      <c r="F76" s="48"/>
      <c r="H76" s="57"/>
      <c r="I76" s="63" t="s">
        <v>416</v>
      </c>
      <c r="J76" s="473"/>
      <c r="K76" s="67" t="s">
        <v>417</v>
      </c>
      <c r="L76" s="473"/>
      <c r="U76" s="201"/>
      <c r="V76" s="201"/>
      <c r="W76" s="201"/>
      <c r="X76" s="230"/>
      <c r="Y76" s="230"/>
      <c r="Z76" s="230" t="s">
        <v>418</v>
      </c>
      <c r="AA76" s="201"/>
      <c r="AB76" s="201"/>
      <c r="AC76" s="201"/>
      <c r="AD76" s="201"/>
      <c r="AE76" s="201"/>
      <c r="AF76" s="201"/>
      <c r="AG76" s="201"/>
      <c r="AH76" s="201"/>
      <c r="AI76" s="201"/>
      <c r="AJ76" s="201"/>
      <c r="AK76" s="201"/>
    </row>
    <row r="77" spans="1:37" x14ac:dyDescent="0.25">
      <c r="A77" s="702"/>
      <c r="B77" s="267" t="s">
        <v>419</v>
      </c>
      <c r="E77" s="80"/>
      <c r="F77" s="48"/>
      <c r="H77" s="57"/>
      <c r="I77" s="48"/>
      <c r="J77" s="57"/>
      <c r="K77" s="67" t="s">
        <v>420</v>
      </c>
      <c r="L77" s="473"/>
      <c r="U77" s="201"/>
      <c r="V77" s="201"/>
      <c r="W77" s="201"/>
      <c r="Y77" s="230"/>
      <c r="Z77" s="201"/>
      <c r="AA77" s="201"/>
      <c r="AB77" s="201"/>
      <c r="AC77" s="201"/>
      <c r="AD77" s="201"/>
      <c r="AE77" s="201"/>
      <c r="AF77" s="201"/>
      <c r="AG77" s="201"/>
      <c r="AH77" s="201"/>
      <c r="AI77" s="201"/>
      <c r="AJ77" s="201"/>
      <c r="AK77" s="201"/>
    </row>
    <row r="78" spans="1:37" x14ac:dyDescent="0.25">
      <c r="A78" s="702"/>
      <c r="B78" s="48"/>
      <c r="C78" s="201" t="s">
        <v>57</v>
      </c>
      <c r="E78" s="77"/>
      <c r="F78" s="48"/>
      <c r="G78" s="201" t="s">
        <v>57</v>
      </c>
      <c r="H78" s="57"/>
      <c r="I78" s="48"/>
      <c r="J78" s="57"/>
      <c r="K78" s="67" t="s">
        <v>421</v>
      </c>
      <c r="L78" s="473"/>
      <c r="U78" s="201"/>
      <c r="V78" s="201"/>
      <c r="W78" s="201"/>
      <c r="Y78" s="230"/>
      <c r="Z78" s="201"/>
      <c r="AA78" s="201"/>
      <c r="AB78" s="201"/>
      <c r="AC78" s="201"/>
      <c r="AD78" s="201"/>
      <c r="AE78" s="201"/>
      <c r="AF78" s="201"/>
      <c r="AG78" s="201"/>
      <c r="AH78" s="201"/>
      <c r="AI78" s="201"/>
      <c r="AJ78" s="201"/>
      <c r="AK78" s="201"/>
    </row>
    <row r="79" spans="1:37" x14ac:dyDescent="0.25">
      <c r="A79" s="84"/>
      <c r="B79" s="48"/>
      <c r="C79" s="721"/>
      <c r="D79" s="722"/>
      <c r="E79" s="723"/>
      <c r="F79" s="48"/>
      <c r="G79" s="745"/>
      <c r="H79" s="746"/>
      <c r="I79" s="48"/>
      <c r="J79" s="57"/>
      <c r="K79" s="67" t="s">
        <v>422</v>
      </c>
      <c r="L79" s="473"/>
      <c r="U79" s="201"/>
      <c r="V79" s="201"/>
      <c r="W79" s="201"/>
      <c r="Y79" s="230"/>
      <c r="Z79" s="201"/>
      <c r="AA79" s="201"/>
      <c r="AB79" s="201"/>
      <c r="AC79" s="201"/>
      <c r="AD79" s="201"/>
      <c r="AE79" s="201"/>
      <c r="AF79" s="201"/>
      <c r="AG79" s="201"/>
      <c r="AH79" s="201"/>
      <c r="AI79" s="201"/>
      <c r="AJ79" s="201"/>
      <c r="AK79" s="201"/>
    </row>
    <row r="80" spans="1:37" x14ac:dyDescent="0.25">
      <c r="A80" s="740" t="s">
        <v>404</v>
      </c>
      <c r="B80" s="48"/>
      <c r="E80" s="77"/>
      <c r="F80" s="48"/>
      <c r="H80" s="57"/>
      <c r="I80" s="62"/>
      <c r="J80" s="65"/>
      <c r="K80" s="67" t="s">
        <v>423</v>
      </c>
      <c r="L80" s="473"/>
      <c r="U80" s="201"/>
      <c r="V80" s="201"/>
      <c r="W80" s="201"/>
      <c r="Y80" s="230"/>
      <c r="Z80" s="201"/>
      <c r="AA80" s="201"/>
      <c r="AB80" s="201"/>
      <c r="AC80" s="201"/>
      <c r="AD80" s="201"/>
      <c r="AE80" s="201"/>
      <c r="AF80" s="201"/>
      <c r="AG80" s="201"/>
      <c r="AH80" s="201"/>
      <c r="AI80" s="201"/>
      <c r="AJ80" s="201"/>
      <c r="AK80" s="201"/>
    </row>
    <row r="81" spans="1:37" x14ac:dyDescent="0.25">
      <c r="A81" s="702"/>
      <c r="B81" s="267" t="s">
        <v>242</v>
      </c>
      <c r="E81" s="77"/>
      <c r="F81" s="267" t="s">
        <v>242</v>
      </c>
      <c r="H81" s="57"/>
      <c r="I81" s="63" t="s">
        <v>424</v>
      </c>
      <c r="J81" s="473"/>
      <c r="K81" s="67" t="s">
        <v>425</v>
      </c>
      <c r="L81" s="473"/>
      <c r="U81" s="201"/>
      <c r="V81" s="201"/>
      <c r="W81" s="201"/>
      <c r="Z81" s="201"/>
      <c r="AA81" s="201"/>
      <c r="AB81" s="201"/>
      <c r="AC81" s="201"/>
      <c r="AD81" s="201"/>
      <c r="AE81" s="201"/>
      <c r="AF81" s="201"/>
      <c r="AG81" s="201"/>
      <c r="AH81" s="201"/>
      <c r="AI81" s="201"/>
      <c r="AJ81" s="201"/>
      <c r="AK81" s="201"/>
    </row>
    <row r="82" spans="1:37" x14ac:dyDescent="0.25">
      <c r="A82" s="702"/>
      <c r="B82" s="48"/>
      <c r="C82" s="712"/>
      <c r="D82" s="713"/>
      <c r="E82" s="714"/>
      <c r="F82" s="48"/>
      <c r="G82" s="732"/>
      <c r="H82" s="733"/>
      <c r="I82" s="48"/>
      <c r="J82" s="57"/>
      <c r="K82" s="67" t="s">
        <v>426</v>
      </c>
      <c r="L82" s="473"/>
      <c r="U82" s="201"/>
      <c r="V82" s="201"/>
      <c r="W82" s="201"/>
      <c r="Z82" s="201"/>
      <c r="AA82" s="201"/>
      <c r="AB82" s="201"/>
      <c r="AC82" s="201"/>
      <c r="AD82" s="201"/>
      <c r="AE82" s="201"/>
      <c r="AF82" s="201"/>
      <c r="AG82" s="201"/>
      <c r="AH82" s="201"/>
      <c r="AI82" s="201"/>
      <c r="AJ82" s="201"/>
      <c r="AK82" s="201"/>
    </row>
    <row r="83" spans="1:37" x14ac:dyDescent="0.25">
      <c r="A83" s="702"/>
      <c r="B83" s="48"/>
      <c r="C83" s="715"/>
      <c r="D83" s="716"/>
      <c r="E83" s="717"/>
      <c r="F83" s="48"/>
      <c r="G83" s="734"/>
      <c r="H83" s="735"/>
      <c r="I83" s="48"/>
      <c r="J83" s="57"/>
      <c r="K83" s="67" t="s">
        <v>427</v>
      </c>
      <c r="L83" s="473"/>
    </row>
    <row r="84" spans="1:37" x14ac:dyDescent="0.25">
      <c r="A84" s="84"/>
      <c r="B84" s="48"/>
      <c r="C84" s="715"/>
      <c r="D84" s="716"/>
      <c r="E84" s="717"/>
      <c r="F84" s="48"/>
      <c r="G84" s="734"/>
      <c r="H84" s="735"/>
      <c r="I84" s="48"/>
      <c r="J84" s="57"/>
      <c r="K84" s="67" t="s">
        <v>428</v>
      </c>
      <c r="L84" s="473"/>
    </row>
    <row r="85" spans="1:37" x14ac:dyDescent="0.25">
      <c r="A85" s="740" t="s">
        <v>404</v>
      </c>
      <c r="B85" s="48"/>
      <c r="C85" s="715"/>
      <c r="D85" s="716"/>
      <c r="E85" s="717"/>
      <c r="F85" s="48"/>
      <c r="G85" s="734"/>
      <c r="H85" s="735"/>
      <c r="I85" s="48"/>
      <c r="J85" s="57"/>
      <c r="K85" s="67" t="s">
        <v>429</v>
      </c>
      <c r="L85" s="473"/>
    </row>
    <row r="86" spans="1:37" x14ac:dyDescent="0.25">
      <c r="A86" s="702"/>
      <c r="B86" s="48"/>
      <c r="C86" s="715"/>
      <c r="D86" s="716"/>
      <c r="E86" s="717"/>
      <c r="F86" s="48"/>
      <c r="G86" s="734"/>
      <c r="H86" s="735"/>
      <c r="I86" s="48"/>
      <c r="J86" s="57"/>
      <c r="K86" s="67" t="s">
        <v>430</v>
      </c>
      <c r="L86" s="473"/>
    </row>
    <row r="87" spans="1:37" x14ac:dyDescent="0.25">
      <c r="A87" s="702"/>
      <c r="B87" s="48"/>
      <c r="C87" s="715"/>
      <c r="D87" s="716"/>
      <c r="E87" s="717"/>
      <c r="F87" s="48"/>
      <c r="G87" s="734"/>
      <c r="H87" s="735"/>
      <c r="I87" s="62"/>
      <c r="J87" s="65"/>
      <c r="K87" s="67" t="s">
        <v>431</v>
      </c>
      <c r="L87" s="473"/>
    </row>
    <row r="88" spans="1:37" x14ac:dyDescent="0.25">
      <c r="A88" s="702"/>
      <c r="B88" s="48"/>
      <c r="C88" s="715"/>
      <c r="D88" s="716"/>
      <c r="E88" s="717"/>
      <c r="F88" s="48"/>
      <c r="G88" s="734"/>
      <c r="H88" s="735"/>
      <c r="I88" s="63" t="s">
        <v>432</v>
      </c>
      <c r="J88" s="473"/>
      <c r="K88" s="67" t="s">
        <v>433</v>
      </c>
      <c r="L88" s="473"/>
    </row>
    <row r="89" spans="1:37" x14ac:dyDescent="0.25">
      <c r="A89" s="84"/>
      <c r="B89" s="48"/>
      <c r="C89" s="715"/>
      <c r="D89" s="716"/>
      <c r="E89" s="717"/>
      <c r="F89" s="48"/>
      <c r="G89" s="734"/>
      <c r="H89" s="735"/>
      <c r="I89" s="48"/>
      <c r="J89" s="57"/>
      <c r="K89" s="67" t="s">
        <v>434</v>
      </c>
      <c r="L89" s="473"/>
    </row>
    <row r="90" spans="1:37" x14ac:dyDescent="0.25">
      <c r="A90" s="749" t="s">
        <v>404</v>
      </c>
      <c r="B90" s="48"/>
      <c r="C90" s="715"/>
      <c r="D90" s="716"/>
      <c r="E90" s="717"/>
      <c r="F90" s="48"/>
      <c r="G90" s="734"/>
      <c r="H90" s="735"/>
      <c r="I90" s="48"/>
      <c r="J90" s="57"/>
      <c r="K90" s="67" t="s">
        <v>435</v>
      </c>
      <c r="L90" s="473"/>
    </row>
    <row r="91" spans="1:37" x14ac:dyDescent="0.25">
      <c r="A91" s="750"/>
      <c r="B91" s="48"/>
      <c r="C91" s="715"/>
      <c r="D91" s="716"/>
      <c r="E91" s="717"/>
      <c r="F91" s="48"/>
      <c r="G91" s="734"/>
      <c r="H91" s="735"/>
      <c r="I91" s="62"/>
      <c r="J91" s="65"/>
      <c r="K91" s="67" t="s">
        <v>436</v>
      </c>
      <c r="L91" s="473"/>
    </row>
    <row r="92" spans="1:37" x14ac:dyDescent="0.25">
      <c r="A92" s="750"/>
      <c r="B92" s="48"/>
      <c r="C92" s="715"/>
      <c r="D92" s="716"/>
      <c r="E92" s="717"/>
      <c r="F92" s="48"/>
      <c r="G92" s="734"/>
      <c r="H92" s="735"/>
      <c r="I92" s="48" t="s">
        <v>437</v>
      </c>
      <c r="J92" s="473"/>
      <c r="K92" s="67" t="s">
        <v>438</v>
      </c>
      <c r="L92" s="473"/>
    </row>
    <row r="93" spans="1:37" ht="13.8" thickBot="1" x14ac:dyDescent="0.3">
      <c r="A93" s="750"/>
      <c r="B93" s="49"/>
      <c r="C93" s="718"/>
      <c r="D93" s="719"/>
      <c r="E93" s="720"/>
      <c r="F93" s="49"/>
      <c r="G93" s="747"/>
      <c r="H93" s="748"/>
      <c r="I93" s="49"/>
      <c r="J93" s="58"/>
      <c r="K93" s="68" t="s">
        <v>439</v>
      </c>
      <c r="L93" s="475"/>
    </row>
    <row r="94" spans="1:37" x14ac:dyDescent="0.25">
      <c r="F94" s="60" t="s">
        <v>440</v>
      </c>
      <c r="G94" s="95"/>
      <c r="H94" s="61"/>
      <c r="I94" s="59" t="s">
        <v>440</v>
      </c>
      <c r="J94" s="64"/>
      <c r="K94" s="59" t="s">
        <v>441</v>
      </c>
      <c r="L94" s="64"/>
    </row>
    <row r="95" spans="1:37" x14ac:dyDescent="0.25">
      <c r="F95" s="703" t="s">
        <v>442</v>
      </c>
      <c r="G95" s="703"/>
      <c r="H95" s="703"/>
      <c r="I95" s="703"/>
      <c r="J95" s="703"/>
      <c r="K95" s="703"/>
      <c r="L95" s="646"/>
    </row>
    <row r="96" spans="1:37" x14ac:dyDescent="0.25">
      <c r="F96" s="703"/>
      <c r="G96" s="703"/>
      <c r="H96" s="703"/>
      <c r="I96" s="703"/>
      <c r="J96" s="703"/>
      <c r="K96" s="703"/>
      <c r="L96" s="646"/>
    </row>
    <row r="97" spans="6:12" x14ac:dyDescent="0.25">
      <c r="F97" s="703"/>
      <c r="G97" s="703"/>
      <c r="H97" s="703"/>
      <c r="I97" s="703"/>
      <c r="J97" s="703"/>
      <c r="K97" s="703"/>
      <c r="L97" s="646"/>
    </row>
    <row r="98" spans="6:12" x14ac:dyDescent="0.25">
      <c r="F98" s="46" t="s">
        <v>443</v>
      </c>
      <c r="G98" s="46"/>
      <c r="K98" s="69" t="s">
        <v>444</v>
      </c>
      <c r="L98" s="70"/>
    </row>
    <row r="99" spans="6:12" x14ac:dyDescent="0.25">
      <c r="F99" s="201" t="s">
        <v>445</v>
      </c>
      <c r="G99" s="201"/>
      <c r="K99" s="201" t="s">
        <v>446</v>
      </c>
    </row>
    <row r="100" spans="6:12" x14ac:dyDescent="0.25">
      <c r="K100" s="201" t="s">
        <v>447</v>
      </c>
    </row>
    <row r="101" spans="6:12" x14ac:dyDescent="0.25">
      <c r="K101" s="201" t="s">
        <v>448</v>
      </c>
    </row>
    <row r="102" spans="6:12" x14ac:dyDescent="0.25">
      <c r="K102" s="201" t="s">
        <v>449</v>
      </c>
    </row>
    <row r="104" spans="6:12" x14ac:dyDescent="0.25">
      <c r="H104" s="50"/>
      <c r="I104" s="50"/>
      <c r="J104" s="50"/>
    </row>
  </sheetData>
  <sheetProtection algorithmName="SHA-512" hashValue="YgclY6r0HH90DvRJaCuV/jWfEle6JNpR5nhYBU+3pGdVkYzyE70osCgI83dJrqKfuoQmzHinSguDpIkrmZW2VA==" saltValue="BmUalRMlIyUZjCZI8RxjXA==" spinCount="100000" sheet="1" objects="1" scenarios="1"/>
  <mergeCells count="38">
    <mergeCell ref="G79:H79"/>
    <mergeCell ref="G82:H93"/>
    <mergeCell ref="A80:A83"/>
    <mergeCell ref="A85:A88"/>
    <mergeCell ref="A90:A93"/>
    <mergeCell ref="G16:H16"/>
    <mergeCell ref="G21:H24"/>
    <mergeCell ref="G28:H32"/>
    <mergeCell ref="G36:H56"/>
    <mergeCell ref="G61:H62"/>
    <mergeCell ref="G66:H69"/>
    <mergeCell ref="G74:H75"/>
    <mergeCell ref="A45:A48"/>
    <mergeCell ref="A50:A53"/>
    <mergeCell ref="A55:A58"/>
    <mergeCell ref="A60:A63"/>
    <mergeCell ref="A72:A74"/>
    <mergeCell ref="A75:A78"/>
    <mergeCell ref="C61:E62"/>
    <mergeCell ref="C66:E69"/>
    <mergeCell ref="C74:E75"/>
    <mergeCell ref="A64:A68"/>
    <mergeCell ref="A40:A43"/>
    <mergeCell ref="F95:L97"/>
    <mergeCell ref="D7:L7"/>
    <mergeCell ref="A12:E12"/>
    <mergeCell ref="F12:L12"/>
    <mergeCell ref="C16:E16"/>
    <mergeCell ref="C82:E93"/>
    <mergeCell ref="C79:E79"/>
    <mergeCell ref="C21:E24"/>
    <mergeCell ref="C28:E32"/>
    <mergeCell ref="C36:E56"/>
    <mergeCell ref="A15:A18"/>
    <mergeCell ref="A20:A23"/>
    <mergeCell ref="A25:A28"/>
    <mergeCell ref="A30:A33"/>
    <mergeCell ref="A35:A38"/>
  </mergeCells>
  <conditionalFormatting sqref="J19">
    <cfRule type="containsBlanks" dxfId="31" priority="9" stopIfTrue="1">
      <formula>LEN(TRIM(J19))=0</formula>
    </cfRule>
  </conditionalFormatting>
  <dataValidations count="9">
    <dataValidation type="list" allowBlank="1" showInputMessage="1" showErrorMessage="1" sqref="C19:E19" xr:uid="{00000000-0002-0000-0900-000000000000}">
      <formula1>$AA$21:$AA$30</formula1>
    </dataValidation>
    <dataValidation type="list" allowBlank="1" showInputMessage="1" showErrorMessage="1" sqref="C14:E14" xr:uid="{00000000-0002-0000-0900-000001000000}">
      <formula1>$AD$15:$AD$22</formula1>
    </dataValidation>
    <dataValidation type="list" allowBlank="1" showInputMessage="1" showErrorMessage="1" sqref="C34:E34" xr:uid="{00000000-0002-0000-0900-000002000000}">
      <formula1>$AA$35:$AA$45</formula1>
    </dataValidation>
    <dataValidation type="list" allowBlank="1" showInputMessage="1" showErrorMessage="1" sqref="C59:E59" xr:uid="{00000000-0002-0000-0900-000003000000}">
      <formula1>$Z$60:$Z$65</formula1>
    </dataValidation>
    <dataValidation type="list" allowBlank="1" showInputMessage="1" showErrorMessage="1" sqref="C72:E72" xr:uid="{00000000-0002-0000-0900-000004000000}">
      <formula1>$Z$72:$Z$76</formula1>
    </dataValidation>
    <dataValidation type="list" allowBlank="1" showInputMessage="1" showErrorMessage="1" sqref="H72 L72:L93 L14:L70 J81 J76 J72 J92 J17 H14 H19 H26 H34 H58 H64 J19 J14 J21 J24 J26 J29 J31 J34 J37 J42 J50 J54 J58 J62 J64 J69 J88" xr:uid="{00000000-0002-0000-0900-000005000000}">
      <formula1>$T$13:$T$17</formula1>
    </dataValidation>
    <dataValidation type="list" allowBlank="1" showInputMessage="1" showErrorMessage="1" sqref="D8:E8" xr:uid="{00000000-0002-0000-0900-000006000000}">
      <formula1>$X$1:$X$23</formula1>
    </dataValidation>
    <dataValidation type="list" allowBlank="1" showInputMessage="1" showErrorMessage="1" sqref="D9" xr:uid="{00000000-0002-0000-0900-000007000000}">
      <formula1>$Y$2:$Y$9</formula1>
    </dataValidation>
    <dataValidation type="list" allowBlank="1" showInputMessage="1" showErrorMessage="1" sqref="C26:E26" xr:uid="{00000000-0002-0000-0900-000008000000}">
      <formula1>$AA$2:$AA$7</formula1>
    </dataValidation>
  </dataValidations>
  <hyperlinks>
    <hyperlink ref="F98" r:id="rId1" xr:uid="{00000000-0004-0000-0900-000000000000}"/>
  </hyperlinks>
  <printOptions horizontalCentered="1"/>
  <pageMargins left="0.7" right="0.7" top="0.25" bottom="0.25" header="0.3" footer="0.3"/>
  <pageSetup scale="64" fitToHeight="0" orientation="landscape" r:id="rId2"/>
  <rowBreaks count="1" manualBreakCount="1">
    <brk id="57" max="14" man="1"/>
  </rowBreaks>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FFFF00"/>
    <pageSetUpPr fitToPage="1"/>
  </sheetPr>
  <dimension ref="A1:AL104"/>
  <sheetViews>
    <sheetView showGridLines="0" workbookViewId="0">
      <selection activeCell="H26" sqref="H26"/>
    </sheetView>
  </sheetViews>
  <sheetFormatPr defaultRowHeight="13.2" x14ac:dyDescent="0.25"/>
  <cols>
    <col min="1" max="1" width="2.88671875" customWidth="1"/>
    <col min="2" max="2" width="16.109375" customWidth="1"/>
    <col min="3" max="4" width="14.33203125" customWidth="1"/>
    <col min="5" max="5" width="14.33203125" style="72" customWidth="1"/>
    <col min="6" max="6" width="10.33203125" customWidth="1"/>
    <col min="7" max="7" width="24.109375" customWidth="1"/>
    <col min="8" max="8" width="7.6640625" customWidth="1"/>
    <col min="9" max="9" width="32" customWidth="1"/>
    <col min="10" max="10" width="7.6640625" customWidth="1"/>
    <col min="11" max="11" width="41.44140625" customWidth="1"/>
    <col min="12" max="12" width="7.6640625" customWidth="1"/>
    <col min="13" max="19" width="9.109375" customWidth="1"/>
    <col min="20" max="38" width="9.109375" hidden="1" customWidth="1"/>
  </cols>
  <sheetData>
    <row r="1" spans="1:37" ht="34.5" customHeight="1" thickBot="1" x14ac:dyDescent="0.35">
      <c r="A1" s="73" t="s">
        <v>245</v>
      </c>
      <c r="B1" s="54"/>
      <c r="C1" s="54"/>
      <c r="D1" s="54"/>
      <c r="E1" s="71"/>
      <c r="F1" s="54"/>
      <c r="G1" s="54"/>
      <c r="H1" s="74"/>
      <c r="I1" s="75"/>
      <c r="J1" s="74"/>
      <c r="K1" s="212"/>
      <c r="L1" s="74"/>
      <c r="U1" s="201"/>
      <c r="V1" s="201"/>
      <c r="W1" s="201"/>
      <c r="X1" s="230"/>
      <c r="Y1" s="230"/>
      <c r="AB1" s="201"/>
      <c r="AC1" s="201"/>
      <c r="AD1" s="201"/>
      <c r="AE1" s="201"/>
      <c r="AF1" s="201"/>
      <c r="AG1" s="201"/>
      <c r="AH1" s="201"/>
      <c r="AI1" s="201" t="s">
        <v>12</v>
      </c>
      <c r="AJ1" s="201"/>
      <c r="AK1" s="201"/>
    </row>
    <row r="2" spans="1:37" ht="8.25" customHeight="1" x14ac:dyDescent="0.25">
      <c r="S2" s="315"/>
      <c r="T2" s="315"/>
      <c r="U2" s="315"/>
      <c r="V2" s="315"/>
      <c r="W2" s="315"/>
      <c r="X2" s="230" t="s">
        <v>246</v>
      </c>
      <c r="AA2" s="230" t="s">
        <v>247</v>
      </c>
      <c r="AB2" s="201"/>
      <c r="AC2" s="201"/>
      <c r="AD2" s="201"/>
      <c r="AE2" s="201"/>
      <c r="AF2" s="201"/>
      <c r="AG2" s="201"/>
      <c r="AH2" s="201"/>
      <c r="AI2" t="s">
        <v>15</v>
      </c>
      <c r="AJ2" s="201"/>
      <c r="AK2" s="201"/>
    </row>
    <row r="3" spans="1:37" x14ac:dyDescent="0.25">
      <c r="A3" s="3" t="s">
        <v>248</v>
      </c>
      <c r="S3" s="315"/>
      <c r="T3" s="315"/>
      <c r="U3" s="315"/>
      <c r="V3" s="315"/>
      <c r="W3" s="315"/>
      <c r="X3" s="230" t="s">
        <v>249</v>
      </c>
      <c r="Y3" s="230" t="s">
        <v>250</v>
      </c>
      <c r="AA3" s="230" t="s">
        <v>251</v>
      </c>
      <c r="AB3" s="201"/>
      <c r="AC3" s="201"/>
      <c r="AD3" s="201"/>
      <c r="AE3" s="201"/>
      <c r="AF3" s="201"/>
      <c r="AG3" s="201"/>
      <c r="AH3" s="201"/>
      <c r="AI3" t="s">
        <v>18</v>
      </c>
      <c r="AJ3" s="201"/>
      <c r="AK3" s="201"/>
    </row>
    <row r="4" spans="1:37" ht="4.5" customHeight="1" x14ac:dyDescent="0.25">
      <c r="A4" s="3"/>
      <c r="S4" s="315"/>
      <c r="T4" s="315"/>
      <c r="U4" s="315"/>
      <c r="V4" s="315"/>
      <c r="W4" s="315"/>
      <c r="X4" s="230" t="s">
        <v>252</v>
      </c>
      <c r="Y4" s="230" t="s">
        <v>253</v>
      </c>
      <c r="AA4" s="230" t="s">
        <v>254</v>
      </c>
      <c r="AB4" s="201"/>
      <c r="AC4" s="201"/>
      <c r="AD4" s="201"/>
      <c r="AE4" s="201"/>
      <c r="AF4" s="201"/>
      <c r="AG4" s="201"/>
      <c r="AH4" s="201"/>
      <c r="AJ4" s="201"/>
      <c r="AK4" s="201"/>
    </row>
    <row r="5" spans="1:37" ht="18" customHeight="1" x14ac:dyDescent="0.25">
      <c r="A5" s="200"/>
      <c r="H5" s="476" t="s">
        <v>255</v>
      </c>
      <c r="I5" s="200" t="s">
        <v>256</v>
      </c>
      <c r="J5" s="264" t="s">
        <v>257</v>
      </c>
      <c r="K5" s="200" t="s">
        <v>258</v>
      </c>
      <c r="S5" s="315"/>
      <c r="T5" s="315"/>
      <c r="U5" s="315"/>
      <c r="V5" s="315"/>
      <c r="W5" s="315"/>
      <c r="X5" s="230" t="s">
        <v>259</v>
      </c>
      <c r="Y5" s="230" t="s">
        <v>260</v>
      </c>
      <c r="AA5" s="315" t="s">
        <v>261</v>
      </c>
      <c r="AB5" s="201"/>
      <c r="AC5" s="201"/>
      <c r="AD5" s="201"/>
      <c r="AE5" s="201"/>
      <c r="AF5" s="201"/>
      <c r="AG5" s="201"/>
      <c r="AH5" s="201"/>
      <c r="AI5" s="201" t="s">
        <v>20</v>
      </c>
      <c r="AJ5" s="201"/>
      <c r="AK5" s="201"/>
    </row>
    <row r="6" spans="1:37" ht="6.75" customHeight="1" x14ac:dyDescent="0.25">
      <c r="A6" s="200"/>
      <c r="H6" s="335"/>
      <c r="I6" s="200"/>
      <c r="J6" s="335"/>
      <c r="K6" s="200"/>
      <c r="S6" s="315"/>
      <c r="T6" s="315"/>
      <c r="U6" s="315"/>
      <c r="V6" s="315"/>
      <c r="W6" s="315"/>
      <c r="X6" s="230" t="s">
        <v>262</v>
      </c>
      <c r="Y6" s="230" t="s">
        <v>263</v>
      </c>
      <c r="AA6" s="315" t="s">
        <v>264</v>
      </c>
      <c r="AB6" s="201"/>
      <c r="AC6" s="201"/>
      <c r="AD6" s="201"/>
      <c r="AE6" s="201"/>
      <c r="AF6" s="201"/>
      <c r="AG6" s="201"/>
      <c r="AH6" s="201"/>
      <c r="AI6" s="201"/>
      <c r="AJ6" s="201"/>
      <c r="AK6" s="201"/>
    </row>
    <row r="7" spans="1:37" ht="18" customHeight="1" x14ac:dyDescent="0.25">
      <c r="A7" s="133" t="s">
        <v>265</v>
      </c>
      <c r="B7" s="244"/>
      <c r="C7" s="72"/>
      <c r="D7" s="704"/>
      <c r="E7" s="576"/>
      <c r="F7" s="576"/>
      <c r="G7" s="576"/>
      <c r="H7" s="576"/>
      <c r="I7" s="576"/>
      <c r="J7" s="576"/>
      <c r="K7" s="576"/>
      <c r="L7" s="705"/>
      <c r="S7" s="315"/>
      <c r="T7" s="315"/>
      <c r="U7" s="315"/>
      <c r="V7" s="315"/>
      <c r="W7" s="315"/>
      <c r="X7" s="230" t="s">
        <v>229</v>
      </c>
      <c r="Y7" s="230" t="s">
        <v>266</v>
      </c>
      <c r="AA7" s="315" t="s">
        <v>267</v>
      </c>
      <c r="AB7" s="201"/>
      <c r="AC7" s="201"/>
      <c r="AD7" s="201"/>
      <c r="AE7" s="201"/>
      <c r="AF7" s="201"/>
      <c r="AG7" s="201"/>
      <c r="AH7" s="201"/>
      <c r="AI7" s="201" t="s">
        <v>22</v>
      </c>
      <c r="AJ7" s="201"/>
      <c r="AK7" s="201"/>
    </row>
    <row r="8" spans="1:37" ht="18" customHeight="1" x14ac:dyDescent="0.25">
      <c r="A8" s="201" t="s">
        <v>268</v>
      </c>
      <c r="D8" s="477"/>
      <c r="E8" s="477"/>
      <c r="S8" s="315"/>
      <c r="T8" s="315"/>
      <c r="U8" s="315"/>
      <c r="V8" s="315"/>
      <c r="W8" s="315"/>
      <c r="X8" s="230" t="s">
        <v>269</v>
      </c>
      <c r="Y8" s="230" t="s">
        <v>270</v>
      </c>
      <c r="AB8" s="201"/>
      <c r="AC8" s="201"/>
      <c r="AD8" s="201"/>
      <c r="AE8" s="201"/>
      <c r="AF8" s="201"/>
      <c r="AG8" s="201"/>
      <c r="AH8" s="201"/>
      <c r="AI8" s="201"/>
      <c r="AJ8" s="201"/>
      <c r="AK8" s="201"/>
    </row>
    <row r="9" spans="1:37" ht="18" customHeight="1" x14ac:dyDescent="0.3">
      <c r="A9" s="201" t="s">
        <v>271</v>
      </c>
      <c r="D9" s="477"/>
      <c r="E9" s="76"/>
      <c r="G9" s="45"/>
      <c r="H9" s="18"/>
      <c r="J9" s="18"/>
      <c r="L9" s="18"/>
      <c r="S9" s="315"/>
      <c r="T9" s="315"/>
      <c r="U9" s="315"/>
      <c r="V9" s="315"/>
      <c r="W9" s="315"/>
      <c r="X9" s="230" t="s">
        <v>272</v>
      </c>
      <c r="Y9" s="230">
        <v>5</v>
      </c>
      <c r="AA9" s="201"/>
      <c r="AB9" s="201"/>
      <c r="AC9" s="201"/>
      <c r="AD9" s="201"/>
      <c r="AE9" s="201"/>
      <c r="AF9" s="201"/>
      <c r="AG9" s="201"/>
      <c r="AH9" s="201"/>
      <c r="AI9" s="201"/>
      <c r="AJ9" s="201"/>
      <c r="AK9" s="201"/>
    </row>
    <row r="10" spans="1:37" ht="18" customHeight="1" thickBot="1" x14ac:dyDescent="0.35">
      <c r="A10" s="201" t="s">
        <v>273</v>
      </c>
      <c r="D10" s="96"/>
      <c r="E10" s="76"/>
      <c r="F10" s="45" t="s">
        <v>274</v>
      </c>
      <c r="G10" s="45"/>
      <c r="H10" s="18"/>
      <c r="J10" s="18"/>
      <c r="L10" s="18"/>
      <c r="U10" s="201"/>
      <c r="V10" s="201"/>
      <c r="W10" s="201"/>
      <c r="X10" s="28" t="s">
        <v>275</v>
      </c>
      <c r="AA10" s="201"/>
      <c r="AB10" s="201"/>
      <c r="AC10" s="201"/>
      <c r="AD10" s="201"/>
      <c r="AE10" s="201"/>
      <c r="AF10" s="201"/>
      <c r="AG10" s="201"/>
      <c r="AH10" s="201"/>
      <c r="AI10" s="201"/>
      <c r="AJ10" s="201"/>
      <c r="AK10" s="201"/>
    </row>
    <row r="11" spans="1:37" ht="18" customHeight="1" thickBot="1" x14ac:dyDescent="0.35">
      <c r="A11" s="362"/>
      <c r="B11" s="244"/>
      <c r="C11" s="72"/>
      <c r="D11" s="72"/>
      <c r="F11" s="86" t="s">
        <v>276</v>
      </c>
      <c r="G11" s="94"/>
      <c r="H11" s="87"/>
      <c r="I11" s="88" t="s">
        <v>277</v>
      </c>
      <c r="J11" s="89"/>
      <c r="K11" s="90" t="s">
        <v>278</v>
      </c>
      <c r="L11" s="91"/>
      <c r="U11" s="201"/>
      <c r="V11" s="201"/>
      <c r="W11" s="201"/>
      <c r="X11" s="230" t="s">
        <v>279</v>
      </c>
      <c r="AA11" s="201"/>
      <c r="AB11" s="201"/>
      <c r="AC11" s="201"/>
      <c r="AD11" s="201"/>
      <c r="AE11" s="201"/>
      <c r="AF11" s="201"/>
      <c r="AG11" s="201"/>
      <c r="AH11" s="201"/>
      <c r="AI11" s="201"/>
      <c r="AJ11" s="201"/>
      <c r="AK11" s="201"/>
    </row>
    <row r="12" spans="1:37" ht="38.25" customHeight="1" x14ac:dyDescent="0.25">
      <c r="A12" s="706" t="s">
        <v>280</v>
      </c>
      <c r="B12" s="707"/>
      <c r="C12" s="707"/>
      <c r="D12" s="707"/>
      <c r="E12" s="707"/>
      <c r="F12" s="708" t="s">
        <v>281</v>
      </c>
      <c r="G12" s="708"/>
      <c r="H12" s="708"/>
      <c r="I12" s="708"/>
      <c r="J12" s="708"/>
      <c r="K12" s="708"/>
      <c r="L12" s="708"/>
      <c r="U12" s="201"/>
      <c r="V12" s="201"/>
      <c r="W12" s="201"/>
      <c r="X12" s="230" t="s">
        <v>282</v>
      </c>
      <c r="AA12" s="201"/>
      <c r="AB12" s="201"/>
      <c r="AC12" s="201"/>
      <c r="AD12" s="201"/>
      <c r="AE12" s="201"/>
      <c r="AF12" s="201"/>
      <c r="AG12" s="201"/>
      <c r="AH12" s="201"/>
      <c r="AI12" s="201"/>
      <c r="AJ12" s="201"/>
      <c r="AK12" s="201"/>
    </row>
    <row r="13" spans="1:37" ht="21.75" customHeight="1" thickBot="1" x14ac:dyDescent="0.35">
      <c r="A13" s="81" t="s">
        <v>222</v>
      </c>
      <c r="B13" s="82"/>
      <c r="C13" s="82"/>
      <c r="D13" s="82"/>
      <c r="E13" s="85"/>
      <c r="F13" s="82"/>
      <c r="G13" s="82"/>
      <c r="H13" s="82"/>
      <c r="I13" s="82"/>
      <c r="J13" s="82"/>
      <c r="K13" s="82"/>
      <c r="L13" s="82"/>
      <c r="U13" s="201"/>
      <c r="V13" s="201"/>
      <c r="W13" s="201"/>
      <c r="X13" s="230" t="s">
        <v>283</v>
      </c>
      <c r="AA13" s="201"/>
      <c r="AB13" s="201"/>
      <c r="AC13" s="201"/>
      <c r="AD13" s="201"/>
      <c r="AE13" s="201"/>
      <c r="AF13" s="201"/>
      <c r="AG13" s="201"/>
      <c r="AH13" s="201"/>
      <c r="AI13" s="201"/>
      <c r="AJ13" s="201"/>
      <c r="AK13" s="201"/>
    </row>
    <row r="14" spans="1:37" ht="27.9" customHeight="1" x14ac:dyDescent="0.25">
      <c r="A14" s="82"/>
      <c r="B14" s="47" t="s">
        <v>284</v>
      </c>
      <c r="C14" s="472"/>
      <c r="D14" s="472"/>
      <c r="E14" s="472"/>
      <c r="F14" s="47" t="s">
        <v>284</v>
      </c>
      <c r="G14" s="52"/>
      <c r="H14" s="472"/>
      <c r="I14" s="47" t="s">
        <v>285</v>
      </c>
      <c r="J14" s="472"/>
      <c r="K14" s="66" t="s">
        <v>286</v>
      </c>
      <c r="L14" s="474"/>
      <c r="T14" s="201" t="s">
        <v>287</v>
      </c>
      <c r="U14" s="201"/>
      <c r="V14" s="201"/>
      <c r="W14" s="201"/>
      <c r="X14" s="315" t="s">
        <v>288</v>
      </c>
      <c r="Y14" s="230"/>
      <c r="Z14" s="201"/>
      <c r="AA14" s="201"/>
      <c r="AB14" s="201"/>
      <c r="AC14" s="201"/>
      <c r="AD14" s="201"/>
      <c r="AE14" s="201"/>
      <c r="AF14" s="201"/>
      <c r="AG14" s="201"/>
      <c r="AH14" s="201"/>
      <c r="AI14" s="201"/>
      <c r="AJ14" s="201"/>
      <c r="AK14" s="201"/>
    </row>
    <row r="15" spans="1:37" ht="15" x14ac:dyDescent="0.25">
      <c r="A15" s="730" t="s">
        <v>222</v>
      </c>
      <c r="B15" s="48"/>
      <c r="C15" s="201" t="s">
        <v>57</v>
      </c>
      <c r="E15" s="77"/>
      <c r="F15" s="48"/>
      <c r="G15" s="201" t="s">
        <v>57</v>
      </c>
      <c r="H15" s="57"/>
      <c r="I15" s="48"/>
      <c r="J15" s="57"/>
      <c r="K15" s="67" t="s">
        <v>289</v>
      </c>
      <c r="L15" s="473"/>
      <c r="T15" s="201" t="s">
        <v>290</v>
      </c>
      <c r="U15" s="201"/>
      <c r="V15" s="201"/>
      <c r="W15" s="201"/>
      <c r="X15" s="315" t="s">
        <v>291</v>
      </c>
      <c r="Y15" s="1"/>
      <c r="Z15" s="201"/>
      <c r="AA15" s="230" t="s">
        <v>17</v>
      </c>
      <c r="AB15" s="201"/>
      <c r="AC15" s="201"/>
      <c r="AD15" s="230" t="s">
        <v>247</v>
      </c>
      <c r="AE15" s="201"/>
      <c r="AF15" s="201"/>
      <c r="AG15" s="201"/>
      <c r="AH15" s="201"/>
      <c r="AI15" s="201"/>
      <c r="AJ15" s="201"/>
      <c r="AK15" s="201"/>
    </row>
    <row r="16" spans="1:37" ht="15" x14ac:dyDescent="0.25">
      <c r="A16" s="731"/>
      <c r="B16" s="48"/>
      <c r="C16" s="709"/>
      <c r="D16" s="710"/>
      <c r="E16" s="711"/>
      <c r="F16" s="48"/>
      <c r="G16" s="745"/>
      <c r="H16" s="746"/>
      <c r="I16" s="62"/>
      <c r="J16" s="65"/>
      <c r="K16" s="67" t="s">
        <v>292</v>
      </c>
      <c r="L16" s="473"/>
      <c r="T16" s="201" t="s">
        <v>293</v>
      </c>
      <c r="U16" s="1"/>
      <c r="V16" s="1"/>
      <c r="W16" s="1"/>
      <c r="X16" s="315" t="s">
        <v>294</v>
      </c>
      <c r="Y16" s="28"/>
      <c r="Z16" s="1"/>
      <c r="AB16" s="1"/>
      <c r="AC16" s="1"/>
      <c r="AD16" s="230" t="s">
        <v>251</v>
      </c>
      <c r="AE16" s="1"/>
      <c r="AF16" s="230"/>
      <c r="AG16" s="230"/>
      <c r="AH16" s="1"/>
      <c r="AI16" s="1"/>
      <c r="AJ16" s="1"/>
      <c r="AK16" s="1"/>
    </row>
    <row r="17" spans="1:37" x14ac:dyDescent="0.25">
      <c r="A17" s="731"/>
      <c r="B17" s="48"/>
      <c r="E17" s="77"/>
      <c r="F17" s="48"/>
      <c r="H17" s="57"/>
      <c r="I17" s="48" t="s">
        <v>295</v>
      </c>
      <c r="J17" s="473"/>
      <c r="K17" s="67" t="s">
        <v>296</v>
      </c>
      <c r="L17" s="473"/>
      <c r="T17" t="s">
        <v>297</v>
      </c>
      <c r="U17" s="201"/>
      <c r="V17" s="201"/>
      <c r="W17" s="201"/>
      <c r="X17" s="315" t="s">
        <v>298</v>
      </c>
      <c r="Y17" s="230"/>
      <c r="Z17" s="201"/>
      <c r="AB17" s="201"/>
      <c r="AC17" s="201"/>
      <c r="AD17" s="230" t="s">
        <v>254</v>
      </c>
      <c r="AE17" s="201"/>
      <c r="AF17" s="201"/>
      <c r="AG17" s="201"/>
      <c r="AH17" s="201"/>
      <c r="AI17" s="201"/>
      <c r="AJ17" s="201"/>
      <c r="AK17" s="201"/>
    </row>
    <row r="18" spans="1:37" ht="13.8" thickBot="1" x14ac:dyDescent="0.3">
      <c r="A18" s="731"/>
      <c r="B18" s="49"/>
      <c r="C18" s="54"/>
      <c r="D18" s="54"/>
      <c r="E18" s="78"/>
      <c r="F18" s="49"/>
      <c r="G18" s="54"/>
      <c r="H18" s="58"/>
      <c r="I18" s="49"/>
      <c r="J18" s="58"/>
      <c r="K18" s="68" t="s">
        <v>299</v>
      </c>
      <c r="L18" s="473"/>
      <c r="U18" s="201"/>
      <c r="V18" s="201"/>
      <c r="W18" s="201"/>
      <c r="X18" s="315" t="s">
        <v>300</v>
      </c>
      <c r="Z18" s="201"/>
      <c r="AB18" s="201"/>
      <c r="AC18" s="201"/>
      <c r="AD18" s="230" t="s">
        <v>301</v>
      </c>
      <c r="AE18" s="201"/>
      <c r="AF18" s="201"/>
      <c r="AG18" s="201"/>
      <c r="AH18" s="201"/>
      <c r="AI18" s="201"/>
      <c r="AJ18" s="201"/>
      <c r="AK18" s="201"/>
    </row>
    <row r="19" spans="1:37" ht="27.9" customHeight="1" x14ac:dyDescent="0.25">
      <c r="A19" s="82"/>
      <c r="B19" s="47" t="s">
        <v>302</v>
      </c>
      <c r="C19" s="472"/>
      <c r="D19" s="472"/>
      <c r="E19" s="472"/>
      <c r="F19" s="47" t="s">
        <v>302</v>
      </c>
      <c r="G19" s="52"/>
      <c r="H19" s="472"/>
      <c r="I19" s="47" t="s">
        <v>303</v>
      </c>
      <c r="J19" s="56" t="s">
        <v>297</v>
      </c>
      <c r="K19" s="66" t="s">
        <v>304</v>
      </c>
      <c r="L19" s="474"/>
      <c r="U19" s="201"/>
      <c r="V19" s="201"/>
      <c r="W19" s="201"/>
      <c r="X19" s="315" t="s">
        <v>305</v>
      </c>
      <c r="Y19" s="28"/>
      <c r="Z19" s="201"/>
      <c r="AB19" s="201"/>
      <c r="AC19" s="201"/>
      <c r="AD19" s="230" t="s">
        <v>306</v>
      </c>
      <c r="AE19" s="201"/>
      <c r="AF19" s="201"/>
      <c r="AG19" s="201"/>
      <c r="AH19" s="201"/>
      <c r="AI19" s="201"/>
      <c r="AJ19" s="201"/>
      <c r="AK19" s="201"/>
    </row>
    <row r="20" spans="1:37" ht="15" x14ac:dyDescent="0.25">
      <c r="A20" s="701" t="s">
        <v>222</v>
      </c>
      <c r="B20" s="48"/>
      <c r="C20" s="201" t="s">
        <v>57</v>
      </c>
      <c r="E20" s="77"/>
      <c r="F20" s="48"/>
      <c r="G20" s="201" t="s">
        <v>57</v>
      </c>
      <c r="H20" s="57"/>
      <c r="I20" s="62"/>
      <c r="J20" s="57"/>
      <c r="K20" s="67" t="s">
        <v>307</v>
      </c>
      <c r="L20" s="473"/>
      <c r="U20" s="1"/>
      <c r="V20" s="1"/>
      <c r="W20" s="1"/>
      <c r="X20" s="315" t="s">
        <v>308</v>
      </c>
      <c r="Y20" s="230"/>
      <c r="Z20" s="1"/>
      <c r="AB20" s="1"/>
      <c r="AC20" s="1"/>
      <c r="AD20" s="230" t="s">
        <v>309</v>
      </c>
      <c r="AE20" s="1"/>
      <c r="AF20" s="1"/>
      <c r="AG20" s="1"/>
      <c r="AH20" s="1"/>
      <c r="AI20" s="1"/>
      <c r="AJ20" s="1"/>
      <c r="AK20" s="1"/>
    </row>
    <row r="21" spans="1:37" x14ac:dyDescent="0.25">
      <c r="A21" s="702"/>
      <c r="B21" s="48"/>
      <c r="C21" s="712"/>
      <c r="D21" s="713"/>
      <c r="E21" s="714"/>
      <c r="F21" s="48"/>
      <c r="G21" s="732"/>
      <c r="H21" s="733"/>
      <c r="I21" s="63" t="s">
        <v>310</v>
      </c>
      <c r="J21" s="473"/>
      <c r="K21" s="67" t="s">
        <v>311</v>
      </c>
      <c r="L21" s="473"/>
      <c r="U21" s="201"/>
      <c r="V21" s="201"/>
      <c r="W21" s="201"/>
      <c r="X21" s="315" t="s">
        <v>312</v>
      </c>
      <c r="Y21" s="230"/>
      <c r="Z21" s="201"/>
      <c r="AA21" s="230" t="s">
        <v>247</v>
      </c>
      <c r="AB21" s="201"/>
      <c r="AC21" s="201"/>
      <c r="AD21" s="230" t="s">
        <v>313</v>
      </c>
      <c r="AE21" s="201"/>
      <c r="AF21" s="201"/>
      <c r="AG21" s="201"/>
      <c r="AH21" s="201"/>
      <c r="AI21" s="201"/>
      <c r="AJ21" s="201"/>
      <c r="AK21" s="201"/>
    </row>
    <row r="22" spans="1:37" x14ac:dyDescent="0.25">
      <c r="A22" s="702"/>
      <c r="B22" s="48"/>
      <c r="C22" s="724"/>
      <c r="D22" s="725"/>
      <c r="E22" s="726"/>
      <c r="F22" s="48"/>
      <c r="G22" s="734"/>
      <c r="H22" s="735"/>
      <c r="I22" s="48"/>
      <c r="J22" s="57"/>
      <c r="K22" s="67" t="s">
        <v>314</v>
      </c>
      <c r="L22" s="473"/>
      <c r="U22" s="201"/>
      <c r="V22" s="201"/>
      <c r="W22" s="201"/>
      <c r="X22" s="315" t="s">
        <v>315</v>
      </c>
      <c r="Y22" s="201"/>
      <c r="Z22" s="201"/>
      <c r="AA22" s="230" t="s">
        <v>251</v>
      </c>
      <c r="AB22" s="201"/>
      <c r="AC22" s="201"/>
      <c r="AD22" s="230" t="s">
        <v>316</v>
      </c>
      <c r="AE22" s="201"/>
      <c r="AF22" s="201"/>
      <c r="AG22" s="201"/>
      <c r="AH22" s="201"/>
      <c r="AI22" s="201"/>
      <c r="AJ22" s="201"/>
      <c r="AK22" s="201"/>
    </row>
    <row r="23" spans="1:37" x14ac:dyDescent="0.25">
      <c r="A23" s="702"/>
      <c r="B23" s="48"/>
      <c r="C23" s="724"/>
      <c r="D23" s="725"/>
      <c r="E23" s="726"/>
      <c r="F23" s="48"/>
      <c r="G23" s="734"/>
      <c r="H23" s="735"/>
      <c r="I23" s="62"/>
      <c r="J23" s="65"/>
      <c r="K23" s="67" t="s">
        <v>317</v>
      </c>
      <c r="L23" s="473"/>
      <c r="U23" s="201"/>
      <c r="V23" s="201"/>
      <c r="W23" s="201"/>
      <c r="X23" s="315" t="s">
        <v>318</v>
      </c>
      <c r="Y23" s="201"/>
      <c r="Z23" s="201"/>
      <c r="AA23" s="230" t="s">
        <v>254</v>
      </c>
      <c r="AB23" s="201"/>
      <c r="AC23" s="201"/>
      <c r="AD23" s="201"/>
      <c r="AE23" s="201"/>
      <c r="AF23" s="201"/>
      <c r="AG23" s="201"/>
      <c r="AH23" s="201"/>
      <c r="AI23" s="201"/>
      <c r="AJ23" s="201"/>
      <c r="AK23" s="201"/>
    </row>
    <row r="24" spans="1:37" x14ac:dyDescent="0.25">
      <c r="A24" s="82"/>
      <c r="B24" s="48"/>
      <c r="C24" s="727"/>
      <c r="D24" s="728"/>
      <c r="E24" s="729"/>
      <c r="F24" s="48"/>
      <c r="G24" s="736"/>
      <c r="H24" s="737"/>
      <c r="I24" s="48" t="s">
        <v>319</v>
      </c>
      <c r="J24" s="473"/>
      <c r="K24" s="67" t="s">
        <v>320</v>
      </c>
      <c r="L24" s="473"/>
      <c r="U24" s="201"/>
      <c r="V24" s="201"/>
      <c r="W24" s="201"/>
      <c r="Y24" s="201"/>
      <c r="Z24" s="201"/>
      <c r="AA24" s="230" t="s">
        <v>321</v>
      </c>
      <c r="AB24" s="201"/>
      <c r="AC24" s="201"/>
      <c r="AD24" s="201"/>
      <c r="AE24" s="201"/>
      <c r="AF24" s="201"/>
      <c r="AG24" s="201"/>
      <c r="AH24" s="201"/>
      <c r="AI24" s="201"/>
      <c r="AJ24" s="201"/>
      <c r="AK24" s="201"/>
    </row>
    <row r="25" spans="1:37" ht="13.8" thickBot="1" x14ac:dyDescent="0.3">
      <c r="A25" s="701" t="s">
        <v>222</v>
      </c>
      <c r="B25" s="49"/>
      <c r="C25" s="54"/>
      <c r="D25" s="54"/>
      <c r="E25" s="78"/>
      <c r="F25" s="49"/>
      <c r="G25" s="54"/>
      <c r="H25" s="58"/>
      <c r="I25" s="49"/>
      <c r="J25" s="58"/>
      <c r="K25" s="68" t="s">
        <v>322</v>
      </c>
      <c r="L25" s="473"/>
      <c r="U25" s="201"/>
      <c r="V25" s="201"/>
      <c r="W25" s="201"/>
      <c r="Y25" s="200"/>
      <c r="Z25" s="201"/>
      <c r="AA25" s="230" t="s">
        <v>323</v>
      </c>
      <c r="AB25" s="201"/>
      <c r="AC25" s="201"/>
      <c r="AD25" s="201"/>
      <c r="AE25" s="201"/>
      <c r="AF25" s="201"/>
      <c r="AG25" s="201"/>
      <c r="AH25" s="201"/>
      <c r="AI25" s="201"/>
      <c r="AJ25" s="201"/>
      <c r="AK25" s="201"/>
    </row>
    <row r="26" spans="1:37" ht="27.9" customHeight="1" x14ac:dyDescent="0.25">
      <c r="A26" s="702"/>
      <c r="B26" s="47" t="s">
        <v>324</v>
      </c>
      <c r="C26" s="472"/>
      <c r="D26" s="472"/>
      <c r="E26" s="472"/>
      <c r="F26" s="47" t="s">
        <v>324</v>
      </c>
      <c r="G26" s="52"/>
      <c r="H26" s="472"/>
      <c r="I26" s="47" t="s">
        <v>325</v>
      </c>
      <c r="J26" s="472"/>
      <c r="K26" s="66" t="s">
        <v>326</v>
      </c>
      <c r="L26" s="474"/>
      <c r="U26" s="201"/>
      <c r="V26" s="201"/>
      <c r="W26" s="201"/>
      <c r="Y26" s="200"/>
      <c r="Z26" s="201"/>
      <c r="AA26" s="230" t="s">
        <v>327</v>
      </c>
      <c r="AB26" s="201"/>
      <c r="AC26" s="201"/>
      <c r="AD26" s="201"/>
      <c r="AE26" s="201"/>
      <c r="AF26" s="201"/>
      <c r="AG26" s="201"/>
      <c r="AH26" s="201"/>
      <c r="AI26" s="201"/>
      <c r="AJ26" s="201"/>
      <c r="AK26" s="201"/>
    </row>
    <row r="27" spans="1:37" x14ac:dyDescent="0.25">
      <c r="A27" s="702"/>
      <c r="B27" s="48"/>
      <c r="C27" s="201" t="s">
        <v>57</v>
      </c>
      <c r="E27" s="77"/>
      <c r="F27" s="48"/>
      <c r="G27" s="201" t="s">
        <v>57</v>
      </c>
      <c r="H27" s="57"/>
      <c r="I27" s="48"/>
      <c r="J27" s="57"/>
      <c r="K27" s="67" t="s">
        <v>328</v>
      </c>
      <c r="L27" s="473"/>
      <c r="U27" s="200"/>
      <c r="V27" s="200"/>
      <c r="W27" s="200"/>
      <c r="Y27" s="200"/>
      <c r="AA27" s="230" t="s">
        <v>329</v>
      </c>
      <c r="AB27" s="200"/>
      <c r="AC27" s="200"/>
      <c r="AD27" s="200"/>
      <c r="AE27" s="200"/>
      <c r="AF27" s="200"/>
      <c r="AG27" s="200"/>
      <c r="AH27" s="200"/>
      <c r="AI27" s="200"/>
      <c r="AJ27" s="200"/>
      <c r="AK27" s="200"/>
    </row>
    <row r="28" spans="1:37" x14ac:dyDescent="0.25">
      <c r="A28" s="702"/>
      <c r="B28" s="48"/>
      <c r="C28" s="712"/>
      <c r="D28" s="713"/>
      <c r="E28" s="714"/>
      <c r="F28" s="48"/>
      <c r="G28" s="732"/>
      <c r="H28" s="733"/>
      <c r="I28" s="62"/>
      <c r="J28" s="65"/>
      <c r="K28" s="67" t="s">
        <v>330</v>
      </c>
      <c r="L28" s="473"/>
      <c r="U28" s="200"/>
      <c r="V28" s="200"/>
      <c r="W28" s="200"/>
      <c r="Y28" s="200"/>
      <c r="AA28" s="230" t="s">
        <v>331</v>
      </c>
      <c r="AB28" s="200"/>
      <c r="AC28" s="200"/>
      <c r="AD28" s="200"/>
      <c r="AE28" s="200"/>
      <c r="AF28" s="200"/>
      <c r="AG28" s="200"/>
      <c r="AH28" s="200"/>
      <c r="AI28" s="200"/>
      <c r="AJ28" s="200"/>
      <c r="AK28" s="200"/>
    </row>
    <row r="29" spans="1:37" x14ac:dyDescent="0.25">
      <c r="A29" s="82"/>
      <c r="B29" s="48"/>
      <c r="C29" s="724"/>
      <c r="D29" s="725"/>
      <c r="E29" s="726"/>
      <c r="F29" s="48"/>
      <c r="G29" s="734"/>
      <c r="H29" s="735"/>
      <c r="I29" s="63" t="s">
        <v>332</v>
      </c>
      <c r="J29" s="473"/>
      <c r="K29" s="67" t="s">
        <v>333</v>
      </c>
      <c r="L29" s="473"/>
      <c r="U29" s="200"/>
      <c r="V29" s="200"/>
      <c r="W29" s="200"/>
      <c r="Y29" s="200"/>
      <c r="AA29" s="230" t="s">
        <v>334</v>
      </c>
      <c r="AB29" s="200"/>
      <c r="AC29" s="200"/>
      <c r="AD29" s="200"/>
      <c r="AE29" s="200"/>
      <c r="AF29" s="200"/>
      <c r="AG29" s="200"/>
      <c r="AH29" s="200"/>
      <c r="AI29" s="200"/>
      <c r="AJ29" s="200"/>
      <c r="AK29" s="200"/>
    </row>
    <row r="30" spans="1:37" x14ac:dyDescent="0.25">
      <c r="A30" s="701" t="s">
        <v>222</v>
      </c>
      <c r="B30" s="48"/>
      <c r="C30" s="724"/>
      <c r="D30" s="725"/>
      <c r="E30" s="726"/>
      <c r="F30" s="48"/>
      <c r="G30" s="734"/>
      <c r="H30" s="735"/>
      <c r="I30" s="62"/>
      <c r="J30" s="65"/>
      <c r="K30" s="67" t="s">
        <v>335</v>
      </c>
      <c r="L30" s="473"/>
      <c r="U30" s="200"/>
      <c r="V30" s="200"/>
      <c r="W30" s="200"/>
      <c r="Y30" s="200"/>
      <c r="AA30" s="230" t="s">
        <v>336</v>
      </c>
      <c r="AB30" s="200"/>
      <c r="AC30" s="200"/>
      <c r="AD30" s="200"/>
      <c r="AE30" s="200"/>
      <c r="AF30" s="200"/>
      <c r="AG30" s="200"/>
      <c r="AH30" s="200"/>
      <c r="AI30" s="200"/>
      <c r="AJ30" s="200"/>
      <c r="AK30" s="200"/>
    </row>
    <row r="31" spans="1:37" x14ac:dyDescent="0.25">
      <c r="A31" s="702"/>
      <c r="B31" s="48"/>
      <c r="C31" s="724"/>
      <c r="D31" s="725"/>
      <c r="E31" s="726"/>
      <c r="F31" s="48"/>
      <c r="G31" s="734"/>
      <c r="H31" s="735"/>
      <c r="I31" s="48" t="s">
        <v>337</v>
      </c>
      <c r="J31" s="473"/>
      <c r="K31" s="67" t="s">
        <v>338</v>
      </c>
      <c r="L31" s="473"/>
      <c r="U31" s="200"/>
      <c r="V31" s="200"/>
      <c r="W31" s="200"/>
      <c r="X31" s="200"/>
      <c r="Y31" s="200"/>
      <c r="AA31" s="200"/>
      <c r="AB31" s="200"/>
      <c r="AC31" s="200"/>
      <c r="AD31" s="200"/>
      <c r="AE31" s="200"/>
      <c r="AF31" s="200"/>
      <c r="AG31" s="200"/>
      <c r="AH31" s="200"/>
      <c r="AI31" s="200"/>
      <c r="AJ31" s="200"/>
      <c r="AK31" s="200"/>
    </row>
    <row r="32" spans="1:37" x14ac:dyDescent="0.25">
      <c r="A32" s="702"/>
      <c r="B32" s="48"/>
      <c r="C32" s="727"/>
      <c r="D32" s="728"/>
      <c r="E32" s="729"/>
      <c r="F32" s="48"/>
      <c r="G32" s="736"/>
      <c r="H32" s="737"/>
      <c r="I32" s="48"/>
      <c r="J32" s="57"/>
      <c r="K32" s="67" t="s">
        <v>339</v>
      </c>
      <c r="L32" s="473"/>
      <c r="U32" s="200"/>
      <c r="V32" s="200"/>
      <c r="W32" s="200"/>
      <c r="X32" s="200"/>
      <c r="Y32" s="200"/>
      <c r="AA32" s="200"/>
      <c r="AB32" s="200"/>
      <c r="AC32" s="200"/>
      <c r="AD32" s="200"/>
      <c r="AE32" s="200"/>
      <c r="AF32" s="200"/>
      <c r="AG32" s="200"/>
      <c r="AH32" s="200"/>
      <c r="AI32" s="200"/>
      <c r="AJ32" s="200"/>
      <c r="AK32" s="200"/>
    </row>
    <row r="33" spans="1:37" ht="13.8" thickBot="1" x14ac:dyDescent="0.3">
      <c r="A33" s="702"/>
      <c r="B33" s="49"/>
      <c r="C33" s="54"/>
      <c r="D33" s="54"/>
      <c r="E33" s="78"/>
      <c r="F33" s="49"/>
      <c r="G33" s="54"/>
      <c r="H33" s="58"/>
      <c r="I33" s="49"/>
      <c r="J33" s="58"/>
      <c r="K33" s="68" t="s">
        <v>340</v>
      </c>
      <c r="L33" s="473"/>
      <c r="U33" s="200"/>
      <c r="V33" s="200"/>
      <c r="W33" s="200"/>
      <c r="X33" s="200"/>
      <c r="Y33" s="200"/>
      <c r="AA33" s="315"/>
      <c r="AB33" s="200"/>
      <c r="AC33" s="200"/>
      <c r="AD33" s="200"/>
      <c r="AE33" s="200"/>
      <c r="AF33" s="200"/>
      <c r="AG33" s="200"/>
      <c r="AH33" s="200"/>
      <c r="AI33" s="200"/>
      <c r="AJ33" s="200"/>
      <c r="AK33" s="200"/>
    </row>
    <row r="34" spans="1:37" ht="27.9" customHeight="1" x14ac:dyDescent="0.25">
      <c r="A34" s="82"/>
      <c r="B34" s="47" t="s">
        <v>341</v>
      </c>
      <c r="C34" s="472"/>
      <c r="D34" s="472"/>
      <c r="E34" s="472"/>
      <c r="F34" s="47" t="s">
        <v>341</v>
      </c>
      <c r="G34" s="52"/>
      <c r="H34" s="472"/>
      <c r="I34" s="47" t="s">
        <v>342</v>
      </c>
      <c r="J34" s="472"/>
      <c r="K34" s="66" t="s">
        <v>343</v>
      </c>
      <c r="L34" s="474"/>
      <c r="U34" s="200"/>
      <c r="V34" s="200"/>
      <c r="W34" s="200"/>
      <c r="X34" s="200"/>
      <c r="Y34" s="200"/>
      <c r="AA34" s="315"/>
      <c r="AB34" s="200"/>
      <c r="AC34" s="200"/>
      <c r="AD34" s="200"/>
      <c r="AE34" s="200"/>
      <c r="AF34" s="200"/>
      <c r="AG34" s="200"/>
      <c r="AH34" s="200"/>
      <c r="AI34" s="200"/>
      <c r="AJ34" s="200"/>
      <c r="AK34" s="200"/>
    </row>
    <row r="35" spans="1:37" x14ac:dyDescent="0.25">
      <c r="A35" s="701" t="s">
        <v>222</v>
      </c>
      <c r="B35" s="48"/>
      <c r="C35" s="201" t="s">
        <v>57</v>
      </c>
      <c r="E35" s="77"/>
      <c r="F35" s="48"/>
      <c r="G35" s="201" t="s">
        <v>57</v>
      </c>
      <c r="H35" s="57"/>
      <c r="I35" s="48"/>
      <c r="J35" s="57"/>
      <c r="K35" s="67" t="s">
        <v>344</v>
      </c>
      <c r="L35" s="473"/>
      <c r="U35" s="200"/>
      <c r="V35" s="200"/>
      <c r="W35" s="200"/>
      <c r="X35" s="200"/>
      <c r="Y35" s="200"/>
      <c r="AA35" s="230" t="s">
        <v>247</v>
      </c>
      <c r="AB35" s="200"/>
      <c r="AC35" s="200"/>
      <c r="AD35" s="200"/>
      <c r="AE35" s="200"/>
      <c r="AF35" s="200"/>
      <c r="AG35" s="200"/>
      <c r="AH35" s="200"/>
      <c r="AI35" s="200"/>
      <c r="AJ35" s="200"/>
      <c r="AK35" s="200"/>
    </row>
    <row r="36" spans="1:37" x14ac:dyDescent="0.25">
      <c r="A36" s="702"/>
      <c r="B36" s="48"/>
      <c r="C36" s="712"/>
      <c r="D36" s="713"/>
      <c r="E36" s="714"/>
      <c r="F36" s="48"/>
      <c r="G36" s="732"/>
      <c r="H36" s="733"/>
      <c r="I36" s="62"/>
      <c r="J36" s="65"/>
      <c r="K36" s="67" t="s">
        <v>345</v>
      </c>
      <c r="L36" s="473"/>
      <c r="U36" s="200"/>
      <c r="V36" s="200"/>
      <c r="W36" s="200"/>
      <c r="Y36" s="200"/>
      <c r="AA36" s="230" t="s">
        <v>251</v>
      </c>
      <c r="AB36" s="200"/>
      <c r="AC36" s="200"/>
      <c r="AD36" s="200"/>
      <c r="AE36" s="200"/>
      <c r="AF36" s="200"/>
      <c r="AG36" s="200"/>
      <c r="AH36" s="200"/>
      <c r="AI36" s="200"/>
      <c r="AJ36" s="200"/>
      <c r="AK36" s="200"/>
    </row>
    <row r="37" spans="1:37" x14ac:dyDescent="0.25">
      <c r="A37" s="702"/>
      <c r="B37" s="48"/>
      <c r="C37" s="724"/>
      <c r="D37" s="725"/>
      <c r="E37" s="726"/>
      <c r="F37" s="48"/>
      <c r="G37" s="734"/>
      <c r="H37" s="735"/>
      <c r="I37" s="63" t="s">
        <v>346</v>
      </c>
      <c r="J37" s="473"/>
      <c r="K37" s="67" t="s">
        <v>347</v>
      </c>
      <c r="L37" s="473"/>
      <c r="U37" s="200"/>
      <c r="V37" s="200"/>
      <c r="W37" s="200"/>
      <c r="Y37" s="200"/>
      <c r="Z37" s="315"/>
      <c r="AA37" s="230" t="s">
        <v>254</v>
      </c>
      <c r="AB37" s="200"/>
      <c r="AC37" s="200"/>
      <c r="AD37" s="200"/>
      <c r="AE37" s="200"/>
      <c r="AF37" s="200"/>
      <c r="AG37" s="200"/>
      <c r="AH37" s="200"/>
      <c r="AI37" s="200"/>
      <c r="AJ37" s="200"/>
      <c r="AK37" s="200"/>
    </row>
    <row r="38" spans="1:37" x14ac:dyDescent="0.25">
      <c r="A38" s="702"/>
      <c r="B38" s="48"/>
      <c r="C38" s="724"/>
      <c r="D38" s="725"/>
      <c r="E38" s="726"/>
      <c r="F38" s="48"/>
      <c r="G38" s="734"/>
      <c r="H38" s="735"/>
      <c r="I38" s="48"/>
      <c r="J38" s="57"/>
      <c r="K38" s="67" t="s">
        <v>348</v>
      </c>
      <c r="L38" s="473"/>
      <c r="U38" s="200"/>
      <c r="V38" s="200"/>
      <c r="W38" s="200"/>
      <c r="X38" s="235"/>
      <c r="Y38" s="200"/>
      <c r="Z38" s="315"/>
      <c r="AA38" s="230" t="s">
        <v>349</v>
      </c>
      <c r="AB38" s="200"/>
      <c r="AC38" s="200"/>
      <c r="AD38" s="200"/>
      <c r="AE38" s="200"/>
      <c r="AF38" s="200"/>
      <c r="AG38" s="200"/>
      <c r="AH38" s="200"/>
      <c r="AI38" s="200"/>
      <c r="AJ38" s="200"/>
      <c r="AK38" s="200"/>
    </row>
    <row r="39" spans="1:37" x14ac:dyDescent="0.25">
      <c r="A39" s="82"/>
      <c r="B39" s="48"/>
      <c r="C39" s="724"/>
      <c r="D39" s="725"/>
      <c r="E39" s="726"/>
      <c r="F39" s="48"/>
      <c r="G39" s="734"/>
      <c r="H39" s="735"/>
      <c r="I39" s="48"/>
      <c r="J39" s="57"/>
      <c r="K39" s="67" t="s">
        <v>350</v>
      </c>
      <c r="L39" s="473"/>
      <c r="U39" s="200"/>
      <c r="V39" s="200"/>
      <c r="W39" s="200"/>
      <c r="X39" s="230"/>
      <c r="Y39" s="200"/>
      <c r="AA39" s="230" t="s">
        <v>351</v>
      </c>
      <c r="AB39" s="200"/>
      <c r="AC39" s="200"/>
      <c r="AD39" s="200"/>
      <c r="AE39" s="200"/>
      <c r="AF39" s="200"/>
      <c r="AG39" s="200"/>
      <c r="AH39" s="200"/>
      <c r="AI39" s="200"/>
      <c r="AJ39" s="200"/>
      <c r="AK39" s="200"/>
    </row>
    <row r="40" spans="1:37" x14ac:dyDescent="0.25">
      <c r="A40" s="701" t="s">
        <v>222</v>
      </c>
      <c r="B40" s="48"/>
      <c r="C40" s="724"/>
      <c r="D40" s="725"/>
      <c r="E40" s="726"/>
      <c r="F40" s="48"/>
      <c r="G40" s="734"/>
      <c r="H40" s="735"/>
      <c r="I40" s="48"/>
      <c r="J40" s="57"/>
      <c r="K40" s="67" t="s">
        <v>352</v>
      </c>
      <c r="L40" s="473"/>
      <c r="U40" s="200"/>
      <c r="V40" s="200"/>
      <c r="W40" s="200"/>
      <c r="Y40" s="200"/>
      <c r="AA40" s="230" t="s">
        <v>353</v>
      </c>
      <c r="AB40" s="200"/>
      <c r="AC40" s="200"/>
      <c r="AD40" s="200"/>
      <c r="AE40" s="200"/>
      <c r="AF40" s="200"/>
      <c r="AG40" s="200"/>
      <c r="AH40" s="200"/>
      <c r="AI40" s="200"/>
      <c r="AJ40" s="200"/>
      <c r="AK40" s="200"/>
    </row>
    <row r="41" spans="1:37" x14ac:dyDescent="0.25">
      <c r="A41" s="702"/>
      <c r="B41" s="48"/>
      <c r="C41" s="724"/>
      <c r="D41" s="725"/>
      <c r="E41" s="726"/>
      <c r="F41" s="48"/>
      <c r="G41" s="734"/>
      <c r="H41" s="735"/>
      <c r="I41" s="62"/>
      <c r="J41" s="65"/>
      <c r="K41" s="67" t="s">
        <v>354</v>
      </c>
      <c r="L41" s="473"/>
      <c r="U41" s="200"/>
      <c r="V41" s="200"/>
      <c r="W41" s="200"/>
      <c r="Y41" s="200"/>
      <c r="AA41" s="230" t="s">
        <v>355</v>
      </c>
      <c r="AB41" s="200"/>
      <c r="AC41" s="200"/>
      <c r="AD41" s="200"/>
      <c r="AE41" s="200"/>
      <c r="AF41" s="200"/>
      <c r="AG41" s="200"/>
      <c r="AH41" s="200"/>
      <c r="AI41" s="200"/>
      <c r="AJ41" s="200"/>
      <c r="AK41" s="200"/>
    </row>
    <row r="42" spans="1:37" x14ac:dyDescent="0.25">
      <c r="A42" s="702"/>
      <c r="B42" s="48"/>
      <c r="C42" s="724"/>
      <c r="D42" s="725"/>
      <c r="E42" s="726"/>
      <c r="F42" s="48"/>
      <c r="G42" s="734"/>
      <c r="H42" s="735"/>
      <c r="I42" s="63" t="s">
        <v>356</v>
      </c>
      <c r="J42" s="473"/>
      <c r="K42" s="67" t="s">
        <v>357</v>
      </c>
      <c r="L42" s="473"/>
      <c r="U42" s="200"/>
      <c r="V42" s="200"/>
      <c r="W42" s="200"/>
      <c r="Y42" s="230"/>
      <c r="Z42" s="315"/>
      <c r="AA42" s="230" t="s">
        <v>358</v>
      </c>
      <c r="AB42" s="200"/>
      <c r="AC42" s="200"/>
      <c r="AD42" s="200"/>
      <c r="AE42" s="200"/>
      <c r="AF42" s="200"/>
      <c r="AG42" s="200"/>
      <c r="AH42" s="200"/>
      <c r="AI42" s="200"/>
      <c r="AJ42" s="200"/>
      <c r="AK42" s="200"/>
    </row>
    <row r="43" spans="1:37" x14ac:dyDescent="0.25">
      <c r="A43" s="702"/>
      <c r="B43" s="48"/>
      <c r="C43" s="724"/>
      <c r="D43" s="725"/>
      <c r="E43" s="726"/>
      <c r="F43" s="48"/>
      <c r="G43" s="734"/>
      <c r="H43" s="735"/>
      <c r="I43" s="48"/>
      <c r="J43" s="57"/>
      <c r="K43" s="67" t="s">
        <v>359</v>
      </c>
      <c r="L43" s="473"/>
      <c r="U43" s="200"/>
      <c r="V43" s="200"/>
      <c r="W43" s="200"/>
      <c r="Y43" s="230"/>
      <c r="Z43" s="315" t="s">
        <v>53</v>
      </c>
      <c r="AA43" s="230" t="s">
        <v>360</v>
      </c>
      <c r="AB43" s="200"/>
      <c r="AC43" s="200"/>
      <c r="AD43" s="200"/>
      <c r="AE43" s="200"/>
      <c r="AF43" s="200"/>
      <c r="AG43" s="200"/>
      <c r="AH43" s="200"/>
      <c r="AI43" s="200"/>
      <c r="AJ43" s="200"/>
      <c r="AK43" s="200"/>
    </row>
    <row r="44" spans="1:37" x14ac:dyDescent="0.25">
      <c r="A44" s="82"/>
      <c r="B44" s="48"/>
      <c r="C44" s="724"/>
      <c r="D44" s="725"/>
      <c r="E44" s="726"/>
      <c r="F44" s="48"/>
      <c r="G44" s="734"/>
      <c r="H44" s="735"/>
      <c r="I44" s="48"/>
      <c r="J44" s="57"/>
      <c r="K44" s="67" t="s">
        <v>361</v>
      </c>
      <c r="L44" s="473"/>
      <c r="U44" s="201"/>
      <c r="V44" s="201"/>
      <c r="W44" s="201"/>
      <c r="Y44" s="230"/>
      <c r="Z44" s="201"/>
      <c r="AA44" s="230" t="s">
        <v>362</v>
      </c>
      <c r="AB44" s="201"/>
      <c r="AC44" s="201"/>
      <c r="AD44" s="201"/>
      <c r="AE44" s="201"/>
      <c r="AF44" s="201"/>
      <c r="AG44" s="201"/>
      <c r="AH44" s="201"/>
      <c r="AI44" s="201"/>
      <c r="AJ44" s="201"/>
      <c r="AK44" s="201"/>
    </row>
    <row r="45" spans="1:37" x14ac:dyDescent="0.25">
      <c r="A45" s="701" t="s">
        <v>222</v>
      </c>
      <c r="B45" s="48"/>
      <c r="C45" s="724"/>
      <c r="D45" s="725"/>
      <c r="E45" s="726"/>
      <c r="F45" s="48"/>
      <c r="G45" s="734"/>
      <c r="H45" s="735"/>
      <c r="I45" s="48"/>
      <c r="J45" s="57"/>
      <c r="K45" s="67" t="s">
        <v>363</v>
      </c>
      <c r="L45" s="473"/>
      <c r="U45" s="201"/>
      <c r="V45" s="201"/>
      <c r="W45" s="201"/>
      <c r="X45" s="230"/>
      <c r="Y45" s="230"/>
      <c r="Z45" s="201"/>
      <c r="AA45" s="230" t="s">
        <v>364</v>
      </c>
      <c r="AB45" s="201"/>
      <c r="AC45" s="201"/>
      <c r="AD45" s="201"/>
      <c r="AE45" s="201"/>
      <c r="AF45" s="201"/>
      <c r="AG45" s="201"/>
      <c r="AH45" s="201"/>
      <c r="AI45" s="201"/>
      <c r="AJ45" s="201"/>
      <c r="AK45" s="201"/>
    </row>
    <row r="46" spans="1:37" x14ac:dyDescent="0.25">
      <c r="A46" s="702"/>
      <c r="B46" s="48"/>
      <c r="C46" s="724"/>
      <c r="D46" s="725"/>
      <c r="E46" s="726"/>
      <c r="F46" s="48"/>
      <c r="G46" s="734"/>
      <c r="H46" s="735"/>
      <c r="I46" s="48"/>
      <c r="J46" s="57"/>
      <c r="K46" s="67" t="s">
        <v>365</v>
      </c>
      <c r="L46" s="473"/>
      <c r="U46" s="201"/>
      <c r="V46" s="201"/>
      <c r="W46" s="201"/>
      <c r="Y46" s="230"/>
      <c r="Z46" s="201"/>
      <c r="AA46" s="201"/>
      <c r="AB46" s="201"/>
      <c r="AC46" s="201"/>
      <c r="AD46" s="201"/>
      <c r="AE46" s="201"/>
      <c r="AF46" s="201"/>
      <c r="AG46" s="201"/>
      <c r="AH46" s="201"/>
      <c r="AI46" s="201"/>
      <c r="AJ46" s="201"/>
      <c r="AK46" s="201"/>
    </row>
    <row r="47" spans="1:37" x14ac:dyDescent="0.25">
      <c r="A47" s="702"/>
      <c r="B47" s="48"/>
      <c r="C47" s="724"/>
      <c r="D47" s="725"/>
      <c r="E47" s="726"/>
      <c r="F47" s="48"/>
      <c r="G47" s="734"/>
      <c r="H47" s="735"/>
      <c r="I47" s="48"/>
      <c r="J47" s="57"/>
      <c r="K47" s="67" t="s">
        <v>366</v>
      </c>
      <c r="L47" s="473"/>
      <c r="U47" s="201"/>
      <c r="V47" s="201"/>
      <c r="W47" s="201"/>
      <c r="Y47" s="230"/>
      <c r="Z47" s="201"/>
      <c r="AA47" s="201"/>
      <c r="AB47" s="201"/>
      <c r="AC47" s="201"/>
      <c r="AD47" s="201"/>
      <c r="AE47" s="201"/>
      <c r="AF47" s="201"/>
      <c r="AG47" s="201"/>
      <c r="AH47" s="201"/>
      <c r="AI47" s="201"/>
      <c r="AJ47" s="201"/>
      <c r="AK47" s="201"/>
    </row>
    <row r="48" spans="1:37" x14ac:dyDescent="0.25">
      <c r="A48" s="702"/>
      <c r="B48" s="48"/>
      <c r="C48" s="724"/>
      <c r="D48" s="725"/>
      <c r="E48" s="726"/>
      <c r="F48" s="48"/>
      <c r="G48" s="734"/>
      <c r="H48" s="735"/>
      <c r="I48" s="48"/>
      <c r="J48" s="57"/>
      <c r="K48" s="67" t="s">
        <v>367</v>
      </c>
      <c r="L48" s="473"/>
      <c r="U48" s="201"/>
      <c r="V48" s="201"/>
      <c r="W48" s="201"/>
      <c r="Y48" s="230"/>
      <c r="Z48" s="201"/>
      <c r="AA48" s="201"/>
      <c r="AB48" s="201"/>
      <c r="AC48" s="201"/>
      <c r="AD48" s="201"/>
      <c r="AE48" s="201"/>
      <c r="AF48" s="201"/>
      <c r="AG48" s="201"/>
      <c r="AH48" s="201"/>
      <c r="AI48" s="201"/>
      <c r="AJ48" s="201"/>
      <c r="AK48" s="201"/>
    </row>
    <row r="49" spans="1:37" x14ac:dyDescent="0.25">
      <c r="A49" s="82"/>
      <c r="B49" s="48"/>
      <c r="C49" s="724"/>
      <c r="D49" s="725"/>
      <c r="E49" s="726"/>
      <c r="F49" s="48"/>
      <c r="G49" s="734"/>
      <c r="H49" s="735"/>
      <c r="I49" s="62"/>
      <c r="J49" s="65"/>
      <c r="K49" s="67" t="s">
        <v>368</v>
      </c>
      <c r="L49" s="473"/>
      <c r="U49" s="201"/>
      <c r="V49" s="201"/>
      <c r="W49" s="201"/>
      <c r="Y49" s="230"/>
      <c r="Z49" s="201"/>
      <c r="AA49" s="201"/>
      <c r="AB49" s="201"/>
      <c r="AC49" s="201"/>
      <c r="AD49" s="201"/>
      <c r="AE49" s="201"/>
      <c r="AF49" s="201"/>
      <c r="AG49" s="201"/>
      <c r="AH49" s="201"/>
      <c r="AI49" s="201"/>
      <c r="AJ49" s="201"/>
      <c r="AK49" s="201"/>
    </row>
    <row r="50" spans="1:37" x14ac:dyDescent="0.25">
      <c r="A50" s="701" t="s">
        <v>222</v>
      </c>
      <c r="B50" s="48"/>
      <c r="C50" s="724"/>
      <c r="D50" s="725"/>
      <c r="E50" s="726"/>
      <c r="F50" s="48"/>
      <c r="G50" s="734"/>
      <c r="H50" s="735"/>
      <c r="I50" s="63" t="s">
        <v>369</v>
      </c>
      <c r="J50" s="473"/>
      <c r="K50" s="67" t="s">
        <v>370</v>
      </c>
      <c r="L50" s="473"/>
      <c r="U50" s="201"/>
      <c r="V50" s="201"/>
      <c r="W50" s="201"/>
      <c r="Y50" s="230"/>
      <c r="Z50" s="201"/>
      <c r="AA50" s="201"/>
      <c r="AB50" s="201"/>
      <c r="AC50" s="201"/>
      <c r="AD50" s="201"/>
      <c r="AE50" s="201"/>
      <c r="AF50" s="201"/>
      <c r="AG50" s="201"/>
      <c r="AH50" s="201"/>
      <c r="AI50" s="201"/>
      <c r="AJ50" s="201"/>
      <c r="AK50" s="201"/>
    </row>
    <row r="51" spans="1:37" x14ac:dyDescent="0.25">
      <c r="A51" s="702"/>
      <c r="B51" s="48"/>
      <c r="C51" s="724"/>
      <c r="D51" s="725"/>
      <c r="E51" s="726"/>
      <c r="F51" s="48"/>
      <c r="G51" s="734"/>
      <c r="H51" s="735"/>
      <c r="I51" s="48"/>
      <c r="J51" s="57"/>
      <c r="K51" s="67" t="s">
        <v>371</v>
      </c>
      <c r="L51" s="473"/>
      <c r="U51" s="201"/>
      <c r="V51" s="201"/>
      <c r="W51" s="201"/>
      <c r="Y51" s="230"/>
      <c r="Z51" s="201"/>
      <c r="AA51" s="201"/>
      <c r="AB51" s="201"/>
      <c r="AC51" s="201"/>
      <c r="AD51" s="201"/>
      <c r="AE51" s="201"/>
      <c r="AF51" s="201"/>
      <c r="AG51" s="201"/>
      <c r="AH51" s="201"/>
      <c r="AI51" s="201"/>
      <c r="AJ51" s="201"/>
      <c r="AK51" s="201"/>
    </row>
    <row r="52" spans="1:37" x14ac:dyDescent="0.25">
      <c r="A52" s="702"/>
      <c r="B52" s="48"/>
      <c r="C52" s="724"/>
      <c r="D52" s="725"/>
      <c r="E52" s="726"/>
      <c r="F52" s="48"/>
      <c r="G52" s="734"/>
      <c r="H52" s="735"/>
      <c r="I52" s="48"/>
      <c r="J52" s="57"/>
      <c r="K52" s="67" t="s">
        <v>372</v>
      </c>
      <c r="L52" s="473"/>
      <c r="U52" s="201"/>
      <c r="V52" s="201"/>
      <c r="W52" s="201"/>
      <c r="X52" s="230"/>
      <c r="Y52" s="230"/>
      <c r="Z52" s="201"/>
      <c r="AA52" s="201"/>
      <c r="AB52" s="201"/>
      <c r="AC52" s="201"/>
      <c r="AD52" s="201"/>
      <c r="AE52" s="201"/>
      <c r="AF52" s="201"/>
      <c r="AG52" s="201"/>
      <c r="AH52" s="201"/>
      <c r="AI52" s="201"/>
      <c r="AJ52" s="201"/>
      <c r="AK52" s="201"/>
    </row>
    <row r="53" spans="1:37" x14ac:dyDescent="0.25">
      <c r="A53" s="702"/>
      <c r="B53" s="48"/>
      <c r="C53" s="724"/>
      <c r="D53" s="725"/>
      <c r="E53" s="726"/>
      <c r="F53" s="48"/>
      <c r="G53" s="734"/>
      <c r="H53" s="735"/>
      <c r="I53" s="62"/>
      <c r="J53" s="65"/>
      <c r="K53" s="67" t="s">
        <v>373</v>
      </c>
      <c r="L53" s="473"/>
      <c r="U53" s="201"/>
      <c r="V53" s="201"/>
      <c r="W53" s="201"/>
      <c r="Y53" s="230"/>
      <c r="Z53" s="201"/>
      <c r="AA53" s="201"/>
      <c r="AB53" s="201"/>
      <c r="AC53" s="201"/>
      <c r="AD53" s="201"/>
      <c r="AE53" s="201"/>
      <c r="AF53" s="201"/>
      <c r="AG53" s="201"/>
      <c r="AH53" s="201"/>
      <c r="AI53" s="201"/>
      <c r="AJ53" s="201"/>
      <c r="AK53" s="201"/>
    </row>
    <row r="54" spans="1:37" x14ac:dyDescent="0.25">
      <c r="A54" s="82"/>
      <c r="B54" s="48"/>
      <c r="C54" s="724"/>
      <c r="D54" s="725"/>
      <c r="E54" s="726"/>
      <c r="F54" s="48"/>
      <c r="G54" s="734"/>
      <c r="H54" s="735"/>
      <c r="I54" s="48" t="s">
        <v>374</v>
      </c>
      <c r="J54" s="473"/>
      <c r="K54" s="67" t="s">
        <v>375</v>
      </c>
      <c r="L54" s="473"/>
      <c r="U54" s="201"/>
      <c r="V54" s="201"/>
      <c r="W54" s="201"/>
      <c r="Y54" s="230"/>
      <c r="Z54" s="201"/>
      <c r="AA54" s="201"/>
      <c r="AB54" s="201"/>
      <c r="AC54" s="201"/>
      <c r="AD54" s="201"/>
      <c r="AE54" s="201"/>
      <c r="AF54" s="201"/>
      <c r="AG54" s="201"/>
      <c r="AH54" s="201"/>
      <c r="AI54" s="201"/>
      <c r="AJ54" s="201"/>
      <c r="AK54" s="201"/>
    </row>
    <row r="55" spans="1:37" x14ac:dyDescent="0.25">
      <c r="A55" s="701" t="s">
        <v>222</v>
      </c>
      <c r="B55" s="48"/>
      <c r="C55" s="724"/>
      <c r="D55" s="725"/>
      <c r="E55" s="726"/>
      <c r="F55" s="48"/>
      <c r="G55" s="734"/>
      <c r="H55" s="735"/>
      <c r="I55" s="48"/>
      <c r="J55" s="57"/>
      <c r="K55" s="67" t="s">
        <v>376</v>
      </c>
      <c r="L55" s="473"/>
      <c r="U55" s="201"/>
      <c r="V55" s="201"/>
      <c r="W55" s="201"/>
      <c r="Y55" s="230"/>
      <c r="Z55" s="201"/>
      <c r="AA55" s="201"/>
      <c r="AB55" s="201"/>
      <c r="AC55" s="201"/>
      <c r="AD55" s="201"/>
      <c r="AE55" s="201"/>
      <c r="AF55" s="201"/>
      <c r="AG55" s="201"/>
      <c r="AH55" s="201"/>
      <c r="AI55" s="201"/>
      <c r="AJ55" s="201"/>
      <c r="AK55" s="201"/>
    </row>
    <row r="56" spans="1:37" x14ac:dyDescent="0.25">
      <c r="A56" s="702"/>
      <c r="B56" s="48"/>
      <c r="C56" s="727"/>
      <c r="D56" s="728"/>
      <c r="E56" s="729"/>
      <c r="F56" s="48"/>
      <c r="G56" s="736"/>
      <c r="H56" s="737"/>
      <c r="I56" s="48"/>
      <c r="J56" s="57"/>
      <c r="K56" s="67" t="s">
        <v>377</v>
      </c>
      <c r="L56" s="473"/>
      <c r="U56" s="201"/>
      <c r="V56" s="201"/>
      <c r="W56" s="201"/>
      <c r="Y56" s="230"/>
      <c r="Z56" s="201"/>
      <c r="AA56" s="201"/>
      <c r="AB56" s="201"/>
      <c r="AC56" s="201"/>
      <c r="AD56" s="201"/>
      <c r="AE56" s="201"/>
      <c r="AF56" s="201"/>
      <c r="AG56" s="201"/>
      <c r="AH56" s="201"/>
      <c r="AI56" s="201"/>
      <c r="AJ56" s="201"/>
      <c r="AK56" s="201"/>
    </row>
    <row r="57" spans="1:37" ht="13.8" thickBot="1" x14ac:dyDescent="0.3">
      <c r="A57" s="702"/>
      <c r="B57" s="49"/>
      <c r="C57" s="54"/>
      <c r="D57" s="54"/>
      <c r="E57" s="78"/>
      <c r="F57" s="49"/>
      <c r="G57" s="54"/>
      <c r="H57" s="58"/>
      <c r="I57" s="49"/>
      <c r="J57" s="57"/>
      <c r="K57" s="68" t="s">
        <v>378</v>
      </c>
      <c r="L57" s="473"/>
      <c r="U57" s="201"/>
      <c r="V57" s="201"/>
      <c r="W57" s="201"/>
      <c r="Y57" s="230"/>
      <c r="Z57" s="201"/>
      <c r="AA57" s="201"/>
      <c r="AB57" s="201"/>
      <c r="AC57" s="201"/>
      <c r="AD57" s="201"/>
      <c r="AE57" s="201"/>
      <c r="AF57" s="201"/>
      <c r="AG57" s="201"/>
      <c r="AH57" s="201"/>
      <c r="AI57" s="201"/>
      <c r="AJ57" s="201"/>
      <c r="AK57" s="201"/>
    </row>
    <row r="58" spans="1:37" x14ac:dyDescent="0.25">
      <c r="A58" s="702"/>
      <c r="B58" s="47" t="s">
        <v>379</v>
      </c>
      <c r="C58" s="52"/>
      <c r="D58" s="52"/>
      <c r="E58" s="79"/>
      <c r="F58" s="47" t="s">
        <v>379</v>
      </c>
      <c r="G58" s="52"/>
      <c r="H58" s="472"/>
      <c r="I58" s="47" t="s">
        <v>380</v>
      </c>
      <c r="J58" s="472"/>
      <c r="K58" s="66" t="s">
        <v>381</v>
      </c>
      <c r="L58" s="474"/>
      <c r="U58" s="201"/>
      <c r="V58" s="201"/>
      <c r="W58" s="201"/>
      <c r="Y58" s="230"/>
      <c r="Z58" s="201"/>
      <c r="AA58" s="201"/>
      <c r="AB58" s="201"/>
      <c r="AC58" s="201"/>
      <c r="AD58" s="201"/>
      <c r="AE58" s="201"/>
      <c r="AF58" s="201"/>
      <c r="AG58" s="201"/>
      <c r="AH58" s="201"/>
      <c r="AI58" s="201"/>
      <c r="AJ58" s="201"/>
      <c r="AK58" s="201"/>
    </row>
    <row r="59" spans="1:37" ht="27.9" customHeight="1" x14ac:dyDescent="0.25">
      <c r="A59" s="82"/>
      <c r="B59" s="48"/>
      <c r="C59" s="477"/>
      <c r="D59" s="477"/>
      <c r="E59" s="478"/>
      <c r="F59" s="48"/>
      <c r="H59" s="57"/>
      <c r="I59" s="48"/>
      <c r="J59" s="57"/>
      <c r="K59" s="67" t="s">
        <v>382</v>
      </c>
      <c r="L59" s="473"/>
      <c r="U59" s="201"/>
      <c r="V59" s="201"/>
      <c r="W59" s="201"/>
      <c r="Y59" s="230"/>
      <c r="Z59" s="201"/>
      <c r="AA59" s="201"/>
      <c r="AB59" s="201"/>
      <c r="AC59" s="201"/>
      <c r="AD59" s="201"/>
      <c r="AE59" s="201"/>
      <c r="AF59" s="201"/>
      <c r="AG59" s="201"/>
      <c r="AH59" s="201"/>
      <c r="AI59" s="201"/>
      <c r="AJ59" s="201"/>
      <c r="AK59" s="201"/>
    </row>
    <row r="60" spans="1:37" x14ac:dyDescent="0.25">
      <c r="A60" s="701" t="s">
        <v>222</v>
      </c>
      <c r="B60" s="48"/>
      <c r="C60" s="201" t="s">
        <v>57</v>
      </c>
      <c r="E60" s="77"/>
      <c r="F60" s="48"/>
      <c r="G60" s="201" t="s">
        <v>57</v>
      </c>
      <c r="H60" s="57"/>
      <c r="I60" s="48"/>
      <c r="J60" s="57"/>
      <c r="K60" s="67" t="s">
        <v>383</v>
      </c>
      <c r="L60" s="473"/>
      <c r="U60" s="201"/>
      <c r="V60" s="201"/>
      <c r="W60" s="201"/>
      <c r="Y60" s="230"/>
      <c r="Z60" s="230" t="s">
        <v>247</v>
      </c>
      <c r="AA60" s="201"/>
      <c r="AB60" s="201"/>
      <c r="AC60" s="201"/>
      <c r="AD60" s="201"/>
      <c r="AE60" s="201"/>
      <c r="AF60" s="201"/>
      <c r="AG60" s="201"/>
      <c r="AH60" s="201"/>
      <c r="AI60" s="201"/>
      <c r="AJ60" s="201"/>
      <c r="AK60" s="201"/>
    </row>
    <row r="61" spans="1:37" x14ac:dyDescent="0.25">
      <c r="A61" s="702"/>
      <c r="B61" s="48"/>
      <c r="C61" s="712"/>
      <c r="D61" s="741"/>
      <c r="E61" s="742"/>
      <c r="F61" s="48"/>
      <c r="G61" s="732"/>
      <c r="H61" s="733"/>
      <c r="I61" s="62"/>
      <c r="J61" s="65"/>
      <c r="K61" s="67" t="s">
        <v>384</v>
      </c>
      <c r="L61" s="473"/>
      <c r="U61" s="201"/>
      <c r="V61" s="201"/>
      <c r="W61" s="201"/>
      <c r="X61" s="230"/>
      <c r="Y61" s="230"/>
      <c r="Z61" s="230" t="s">
        <v>251</v>
      </c>
      <c r="AA61" s="201"/>
      <c r="AB61" s="201"/>
      <c r="AC61" s="201"/>
      <c r="AD61" s="201"/>
      <c r="AE61" s="201"/>
      <c r="AF61" s="201"/>
      <c r="AG61" s="201"/>
      <c r="AH61" s="201"/>
      <c r="AI61" s="201"/>
      <c r="AJ61" s="201"/>
      <c r="AK61" s="201"/>
    </row>
    <row r="62" spans="1:37" x14ac:dyDescent="0.25">
      <c r="A62" s="702"/>
      <c r="B62" s="48"/>
      <c r="C62" s="727"/>
      <c r="D62" s="728"/>
      <c r="E62" s="729"/>
      <c r="F62" s="48"/>
      <c r="G62" s="736"/>
      <c r="H62" s="737"/>
      <c r="I62" s="48" t="s">
        <v>385</v>
      </c>
      <c r="J62" s="473"/>
      <c r="K62" s="67" t="s">
        <v>386</v>
      </c>
      <c r="L62" s="473"/>
      <c r="U62" s="201"/>
      <c r="V62" s="201"/>
      <c r="W62" s="201"/>
      <c r="X62" s="230" t="s">
        <v>17</v>
      </c>
      <c r="Y62" s="230"/>
      <c r="Z62" s="230" t="s">
        <v>254</v>
      </c>
      <c r="AA62" s="201"/>
      <c r="AB62" s="201"/>
      <c r="AC62" s="201"/>
      <c r="AD62" s="201"/>
      <c r="AE62" s="201"/>
      <c r="AF62" s="201"/>
      <c r="AG62" s="201"/>
      <c r="AH62" s="201"/>
      <c r="AI62" s="201"/>
      <c r="AJ62" s="201"/>
      <c r="AK62" s="201"/>
    </row>
    <row r="63" spans="1:37" ht="13.8" thickBot="1" x14ac:dyDescent="0.3">
      <c r="A63" s="702"/>
      <c r="B63" s="49"/>
      <c r="C63" s="54"/>
      <c r="D63" s="54"/>
      <c r="E63" s="78"/>
      <c r="F63" s="49"/>
      <c r="G63" s="54"/>
      <c r="H63" s="58"/>
      <c r="I63" s="49"/>
      <c r="J63" s="58"/>
      <c r="K63" s="68" t="s">
        <v>387</v>
      </c>
      <c r="L63" s="473"/>
      <c r="U63" s="201"/>
      <c r="V63" s="201"/>
      <c r="W63" s="201"/>
      <c r="Y63" s="230"/>
      <c r="Z63" s="230" t="s">
        <v>181</v>
      </c>
      <c r="AA63" s="201"/>
      <c r="AB63" s="201"/>
      <c r="AC63" s="201"/>
      <c r="AD63" s="201"/>
      <c r="AE63" s="201"/>
      <c r="AF63" s="201"/>
      <c r="AG63" s="201"/>
      <c r="AH63" s="201"/>
      <c r="AI63" s="201"/>
      <c r="AJ63" s="201"/>
      <c r="AK63" s="201"/>
    </row>
    <row r="64" spans="1:37" ht="12.75" customHeight="1" x14ac:dyDescent="0.25">
      <c r="A64" s="743" t="s">
        <v>222</v>
      </c>
      <c r="B64" s="47" t="s">
        <v>388</v>
      </c>
      <c r="C64" s="52"/>
      <c r="D64" s="52"/>
      <c r="E64" s="79"/>
      <c r="F64" s="47" t="s">
        <v>388</v>
      </c>
      <c r="G64" s="52"/>
      <c r="H64" s="472"/>
      <c r="I64" s="47" t="s">
        <v>389</v>
      </c>
      <c r="J64" s="472"/>
      <c r="K64" s="66" t="s">
        <v>390</v>
      </c>
      <c r="L64" s="474"/>
      <c r="U64" s="201"/>
      <c r="V64" s="201"/>
      <c r="W64" s="201"/>
      <c r="Y64" s="230"/>
      <c r="Z64" s="230" t="s">
        <v>391</v>
      </c>
      <c r="AA64" s="201"/>
      <c r="AB64" s="201"/>
      <c r="AC64" s="201"/>
      <c r="AD64" s="201"/>
      <c r="AE64" s="201"/>
      <c r="AF64" s="201"/>
      <c r="AG64" s="201"/>
      <c r="AH64" s="201"/>
      <c r="AI64" s="201"/>
      <c r="AJ64" s="201"/>
      <c r="AK64" s="201"/>
    </row>
    <row r="65" spans="1:37" x14ac:dyDescent="0.25">
      <c r="A65" s="744"/>
      <c r="B65" s="48"/>
      <c r="C65" s="201" t="s">
        <v>57</v>
      </c>
      <c r="E65" s="77"/>
      <c r="F65" s="48"/>
      <c r="G65" s="201" t="s">
        <v>57</v>
      </c>
      <c r="H65" s="57"/>
      <c r="I65" s="48"/>
      <c r="J65" s="57"/>
      <c r="K65" s="67" t="s">
        <v>392</v>
      </c>
      <c r="L65" s="473"/>
      <c r="U65" s="201"/>
      <c r="V65" s="201"/>
      <c r="W65" s="201"/>
      <c r="Y65" s="230"/>
      <c r="Z65" s="230" t="s">
        <v>393</v>
      </c>
      <c r="AA65" s="201"/>
      <c r="AB65" s="201"/>
      <c r="AC65" s="201"/>
      <c r="AD65" s="201"/>
      <c r="AE65" s="201"/>
      <c r="AF65" s="201"/>
      <c r="AG65" s="201"/>
      <c r="AH65" s="201"/>
      <c r="AI65" s="201"/>
      <c r="AJ65" s="201"/>
      <c r="AK65" s="201"/>
    </row>
    <row r="66" spans="1:37" x14ac:dyDescent="0.25">
      <c r="A66" s="744"/>
      <c r="B66" s="48"/>
      <c r="C66" s="712"/>
      <c r="D66" s="713"/>
      <c r="E66" s="714"/>
      <c r="F66" s="48"/>
      <c r="G66" s="732"/>
      <c r="H66" s="733"/>
      <c r="I66" s="48"/>
      <c r="J66" s="57"/>
      <c r="K66" s="67" t="s">
        <v>394</v>
      </c>
      <c r="L66" s="473"/>
      <c r="U66" s="201"/>
      <c r="V66" s="201"/>
      <c r="W66" s="201"/>
      <c r="X66" s="230" t="s">
        <v>395</v>
      </c>
      <c r="Y66" s="230"/>
      <c r="Z66" s="201"/>
      <c r="AA66" s="201"/>
      <c r="AB66" s="201"/>
      <c r="AC66" s="201"/>
      <c r="AD66" s="201"/>
      <c r="AE66" s="201"/>
      <c r="AF66" s="201"/>
      <c r="AG66" s="201"/>
      <c r="AH66" s="201"/>
      <c r="AI66" s="201"/>
      <c r="AJ66" s="201"/>
      <c r="AK66" s="201"/>
    </row>
    <row r="67" spans="1:37" x14ac:dyDescent="0.25">
      <c r="A67" s="744"/>
      <c r="B67" s="48"/>
      <c r="C67" s="724"/>
      <c r="D67" s="725"/>
      <c r="E67" s="726"/>
      <c r="F67" s="48"/>
      <c r="G67" s="734"/>
      <c r="H67" s="735"/>
      <c r="I67" s="48"/>
      <c r="J67" s="57"/>
      <c r="K67" s="67" t="s">
        <v>396</v>
      </c>
      <c r="L67" s="473"/>
      <c r="U67" s="201"/>
      <c r="V67" s="201"/>
      <c r="W67" s="201"/>
      <c r="X67" s="230" t="s">
        <v>397</v>
      </c>
      <c r="Y67" s="230"/>
      <c r="Z67" s="201"/>
      <c r="AA67" s="201"/>
      <c r="AB67" s="201"/>
      <c r="AC67" s="201"/>
      <c r="AD67" s="201"/>
      <c r="AE67" s="201"/>
      <c r="AF67" s="201"/>
      <c r="AG67" s="201"/>
      <c r="AH67" s="201"/>
      <c r="AI67" s="201"/>
      <c r="AJ67" s="201"/>
      <c r="AK67" s="201"/>
    </row>
    <row r="68" spans="1:37" x14ac:dyDescent="0.25">
      <c r="A68" s="744"/>
      <c r="B68" s="48"/>
      <c r="C68" s="724"/>
      <c r="D68" s="725"/>
      <c r="E68" s="726"/>
      <c r="F68" s="48"/>
      <c r="G68" s="734"/>
      <c r="H68" s="735"/>
      <c r="I68" s="62"/>
      <c r="J68" s="65"/>
      <c r="K68" s="67" t="s">
        <v>398</v>
      </c>
      <c r="L68" s="473"/>
      <c r="U68" s="201"/>
      <c r="V68" s="201"/>
      <c r="W68" s="201"/>
      <c r="X68" s="230" t="s">
        <v>399</v>
      </c>
      <c r="Y68" s="230"/>
      <c r="Z68" s="201"/>
      <c r="AA68" s="201"/>
      <c r="AB68" s="201"/>
      <c r="AC68" s="201"/>
      <c r="AD68" s="201"/>
      <c r="AE68" s="201"/>
      <c r="AF68" s="201"/>
      <c r="AG68" s="201"/>
      <c r="AH68" s="201"/>
      <c r="AI68" s="201"/>
      <c r="AJ68" s="201"/>
      <c r="AK68" s="201"/>
    </row>
    <row r="69" spans="1:37" x14ac:dyDescent="0.25">
      <c r="A69" s="82"/>
      <c r="B69" s="48"/>
      <c r="C69" s="727"/>
      <c r="D69" s="728"/>
      <c r="E69" s="729"/>
      <c r="F69" s="48"/>
      <c r="G69" s="736"/>
      <c r="H69" s="737"/>
      <c r="I69" s="48" t="s">
        <v>400</v>
      </c>
      <c r="J69" s="473"/>
      <c r="K69" s="67" t="s">
        <v>401</v>
      </c>
      <c r="L69" s="473"/>
      <c r="U69" s="201"/>
      <c r="V69" s="201"/>
      <c r="W69" s="201"/>
      <c r="X69" s="230"/>
      <c r="Y69" s="230"/>
      <c r="Z69" s="201"/>
      <c r="AA69" s="201"/>
      <c r="AB69" s="201"/>
      <c r="AC69" s="201"/>
      <c r="AD69" s="201"/>
      <c r="AE69" s="201"/>
      <c r="AF69" s="201"/>
      <c r="AG69" s="201"/>
      <c r="AH69" s="201"/>
      <c r="AI69" s="201"/>
      <c r="AJ69" s="201"/>
      <c r="AK69" s="201"/>
    </row>
    <row r="70" spans="1:37" ht="51.6" thickBot="1" x14ac:dyDescent="0.3">
      <c r="A70" s="265" t="s">
        <v>222</v>
      </c>
      <c r="B70" s="49"/>
      <c r="C70" s="54"/>
      <c r="D70" s="54"/>
      <c r="E70" s="78"/>
      <c r="F70" s="49"/>
      <c r="G70" s="54"/>
      <c r="H70" s="58"/>
      <c r="I70" s="49"/>
      <c r="J70" s="58"/>
      <c r="K70" s="68" t="s">
        <v>402</v>
      </c>
      <c r="L70" s="475"/>
      <c r="U70" s="201"/>
      <c r="V70" s="201"/>
      <c r="W70" s="201"/>
      <c r="X70" s="230" t="s">
        <v>403</v>
      </c>
      <c r="Y70" s="230"/>
      <c r="Z70" s="201"/>
      <c r="AA70" s="201"/>
      <c r="AB70" s="201"/>
      <c r="AC70" s="201"/>
      <c r="AD70" s="201"/>
      <c r="AE70" s="201"/>
      <c r="AF70" s="201"/>
      <c r="AG70" s="201"/>
      <c r="AH70" s="201"/>
      <c r="AI70" s="201"/>
      <c r="AJ70" s="201"/>
      <c r="AK70" s="201"/>
    </row>
    <row r="71" spans="1:37" ht="19.5" customHeight="1" thickBot="1" x14ac:dyDescent="0.35">
      <c r="A71" s="83" t="s">
        <v>404</v>
      </c>
      <c r="B71" s="84"/>
      <c r="C71" s="84"/>
      <c r="D71" s="84"/>
      <c r="E71" s="92"/>
      <c r="F71" s="84"/>
      <c r="G71" s="84"/>
      <c r="H71" s="93"/>
      <c r="I71" s="84"/>
      <c r="J71" s="93"/>
      <c r="K71" s="84"/>
      <c r="L71" s="84"/>
      <c r="U71" s="201"/>
      <c r="V71" s="201"/>
      <c r="W71" s="201"/>
      <c r="X71" s="230" t="s">
        <v>405</v>
      </c>
      <c r="Y71" s="230"/>
      <c r="Z71" s="201"/>
      <c r="AA71" s="201"/>
      <c r="AB71" s="201"/>
      <c r="AC71" s="201"/>
      <c r="AD71" s="201"/>
      <c r="AE71" s="201"/>
      <c r="AF71" s="201"/>
      <c r="AG71" s="201"/>
      <c r="AH71" s="201"/>
      <c r="AI71" s="201"/>
      <c r="AJ71" s="201"/>
      <c r="AK71" s="201"/>
    </row>
    <row r="72" spans="1:37" ht="27.9" customHeight="1" x14ac:dyDescent="0.25">
      <c r="A72" s="738" t="s">
        <v>406</v>
      </c>
      <c r="B72" s="266" t="s">
        <v>407</v>
      </c>
      <c r="C72" s="472"/>
      <c r="D72" s="472"/>
      <c r="E72" s="472"/>
      <c r="F72" s="47" t="s">
        <v>408</v>
      </c>
      <c r="G72" s="52"/>
      <c r="H72" s="472"/>
      <c r="I72" s="47" t="s">
        <v>409</v>
      </c>
      <c r="J72" s="472"/>
      <c r="K72" s="66" t="s">
        <v>410</v>
      </c>
      <c r="L72" s="474"/>
      <c r="U72" s="201"/>
      <c r="V72" s="201"/>
      <c r="W72" s="201"/>
      <c r="X72" s="230" t="s">
        <v>411</v>
      </c>
      <c r="Y72" s="230"/>
      <c r="Z72" s="230" t="s">
        <v>247</v>
      </c>
      <c r="AA72" s="201"/>
      <c r="AB72" s="201"/>
      <c r="AC72" s="201"/>
      <c r="AD72" s="201"/>
      <c r="AE72" s="201"/>
      <c r="AF72" s="201"/>
      <c r="AG72" s="201"/>
      <c r="AH72" s="201"/>
      <c r="AI72" s="201"/>
      <c r="AJ72" s="201"/>
      <c r="AK72" s="201"/>
    </row>
    <row r="73" spans="1:37" x14ac:dyDescent="0.25">
      <c r="A73" s="739"/>
      <c r="B73" s="48"/>
      <c r="C73" s="201" t="s">
        <v>57</v>
      </c>
      <c r="E73" s="77"/>
      <c r="F73" s="48"/>
      <c r="G73" s="201" t="s">
        <v>57</v>
      </c>
      <c r="H73" s="57"/>
      <c r="I73" s="48"/>
      <c r="J73" s="57"/>
      <c r="K73" s="67" t="s">
        <v>412</v>
      </c>
      <c r="L73" s="473"/>
      <c r="U73" s="201"/>
      <c r="V73" s="201"/>
      <c r="W73" s="201"/>
      <c r="X73" s="230"/>
      <c r="Y73" s="230"/>
      <c r="Z73" s="230" t="s">
        <v>251</v>
      </c>
      <c r="AA73" s="201"/>
      <c r="AB73" s="201"/>
      <c r="AC73" s="201"/>
      <c r="AD73" s="201"/>
      <c r="AE73" s="201"/>
      <c r="AF73" s="201"/>
      <c r="AG73" s="201"/>
      <c r="AH73" s="201"/>
      <c r="AI73" s="201"/>
      <c r="AJ73" s="201"/>
      <c r="AK73" s="201"/>
    </row>
    <row r="74" spans="1:37" x14ac:dyDescent="0.25">
      <c r="A74" s="739"/>
      <c r="B74" s="48"/>
      <c r="C74" s="712"/>
      <c r="D74" s="713"/>
      <c r="E74" s="714"/>
      <c r="F74" s="48"/>
      <c r="G74" s="732"/>
      <c r="H74" s="733"/>
      <c r="I74" s="48"/>
      <c r="J74" s="57"/>
      <c r="K74" s="67" t="s">
        <v>413</v>
      </c>
      <c r="L74" s="473"/>
      <c r="U74" s="201"/>
      <c r="V74" s="201"/>
      <c r="W74" s="201"/>
      <c r="X74" s="230"/>
      <c r="Y74" s="230"/>
      <c r="Z74" s="230" t="s">
        <v>254</v>
      </c>
      <c r="AA74" s="201"/>
      <c r="AB74" s="201"/>
      <c r="AC74" s="201"/>
      <c r="AD74" s="201"/>
      <c r="AE74" s="201"/>
      <c r="AF74" s="201"/>
      <c r="AG74" s="201"/>
      <c r="AH74" s="201"/>
      <c r="AI74" s="201"/>
      <c r="AJ74" s="201"/>
      <c r="AK74" s="201"/>
    </row>
    <row r="75" spans="1:37" x14ac:dyDescent="0.25">
      <c r="A75" s="740" t="s">
        <v>404</v>
      </c>
      <c r="B75" s="48"/>
      <c r="C75" s="727"/>
      <c r="D75" s="728"/>
      <c r="E75" s="729"/>
      <c r="F75" s="48"/>
      <c r="G75" s="736"/>
      <c r="H75" s="737"/>
      <c r="I75" s="62"/>
      <c r="J75" s="65"/>
      <c r="K75" s="67" t="s">
        <v>414</v>
      </c>
      <c r="L75" s="473"/>
      <c r="U75" s="201"/>
      <c r="V75" s="201"/>
      <c r="W75" s="201"/>
      <c r="X75" s="230"/>
      <c r="Y75" s="230"/>
      <c r="Z75" s="200" t="s">
        <v>415</v>
      </c>
      <c r="AA75" s="201"/>
      <c r="AB75" s="201"/>
      <c r="AC75" s="201"/>
      <c r="AD75" s="201"/>
      <c r="AE75" s="201"/>
      <c r="AF75" s="201"/>
      <c r="AG75" s="201"/>
      <c r="AH75" s="201"/>
      <c r="AI75" s="201"/>
      <c r="AJ75" s="201"/>
      <c r="AK75" s="201"/>
    </row>
    <row r="76" spans="1:37" x14ac:dyDescent="0.25">
      <c r="A76" s="702"/>
      <c r="B76" s="48"/>
      <c r="E76" s="77"/>
      <c r="F76" s="48"/>
      <c r="H76" s="57"/>
      <c r="I76" s="63" t="s">
        <v>416</v>
      </c>
      <c r="J76" s="473"/>
      <c r="K76" s="67" t="s">
        <v>417</v>
      </c>
      <c r="L76" s="473"/>
      <c r="U76" s="201"/>
      <c r="V76" s="201"/>
      <c r="W76" s="201"/>
      <c r="X76" s="230"/>
      <c r="Y76" s="230"/>
      <c r="Z76" s="230" t="s">
        <v>418</v>
      </c>
      <c r="AA76" s="201"/>
      <c r="AB76" s="201"/>
      <c r="AC76" s="201"/>
      <c r="AD76" s="201"/>
      <c r="AE76" s="201"/>
      <c r="AF76" s="201"/>
      <c r="AG76" s="201"/>
      <c r="AH76" s="201"/>
      <c r="AI76" s="201"/>
      <c r="AJ76" s="201"/>
      <c r="AK76" s="201"/>
    </row>
    <row r="77" spans="1:37" x14ac:dyDescent="0.25">
      <c r="A77" s="702"/>
      <c r="B77" s="267" t="s">
        <v>419</v>
      </c>
      <c r="E77" s="80"/>
      <c r="F77" s="48"/>
      <c r="H77" s="57"/>
      <c r="I77" s="48"/>
      <c r="J77" s="57"/>
      <c r="K77" s="67" t="s">
        <v>420</v>
      </c>
      <c r="L77" s="473"/>
      <c r="U77" s="201"/>
      <c r="V77" s="201"/>
      <c r="W77" s="201"/>
      <c r="Y77" s="230"/>
      <c r="Z77" s="201"/>
      <c r="AA77" s="201"/>
      <c r="AB77" s="201"/>
      <c r="AC77" s="201"/>
      <c r="AD77" s="201"/>
      <c r="AE77" s="201"/>
      <c r="AF77" s="201"/>
      <c r="AG77" s="201"/>
      <c r="AH77" s="201"/>
      <c r="AI77" s="201"/>
      <c r="AJ77" s="201"/>
      <c r="AK77" s="201"/>
    </row>
    <row r="78" spans="1:37" x14ac:dyDescent="0.25">
      <c r="A78" s="702"/>
      <c r="B78" s="48"/>
      <c r="C78" s="201" t="s">
        <v>57</v>
      </c>
      <c r="E78" s="77"/>
      <c r="F78" s="48"/>
      <c r="G78" s="201" t="s">
        <v>57</v>
      </c>
      <c r="H78" s="57"/>
      <c r="I78" s="48"/>
      <c r="J78" s="57"/>
      <c r="K78" s="67" t="s">
        <v>421</v>
      </c>
      <c r="L78" s="473"/>
      <c r="U78" s="201"/>
      <c r="V78" s="201"/>
      <c r="W78" s="201"/>
      <c r="Y78" s="230"/>
      <c r="Z78" s="201"/>
      <c r="AA78" s="201"/>
      <c r="AB78" s="201"/>
      <c r="AC78" s="201"/>
      <c r="AD78" s="201"/>
      <c r="AE78" s="201"/>
      <c r="AF78" s="201"/>
      <c r="AG78" s="201"/>
      <c r="AH78" s="201"/>
      <c r="AI78" s="201"/>
      <c r="AJ78" s="201"/>
      <c r="AK78" s="201"/>
    </row>
    <row r="79" spans="1:37" x14ac:dyDescent="0.25">
      <c r="A79" s="84"/>
      <c r="B79" s="48"/>
      <c r="C79" s="721"/>
      <c r="D79" s="722"/>
      <c r="E79" s="723"/>
      <c r="F79" s="48"/>
      <c r="G79" s="745"/>
      <c r="H79" s="746"/>
      <c r="I79" s="48"/>
      <c r="J79" s="57"/>
      <c r="K79" s="67" t="s">
        <v>422</v>
      </c>
      <c r="L79" s="473"/>
      <c r="U79" s="201"/>
      <c r="V79" s="201"/>
      <c r="W79" s="201"/>
      <c r="Y79" s="230"/>
      <c r="Z79" s="201"/>
      <c r="AA79" s="201"/>
      <c r="AB79" s="201"/>
      <c r="AC79" s="201"/>
      <c r="AD79" s="201"/>
      <c r="AE79" s="201"/>
      <c r="AF79" s="201"/>
      <c r="AG79" s="201"/>
      <c r="AH79" s="201"/>
      <c r="AI79" s="201"/>
      <c r="AJ79" s="201"/>
      <c r="AK79" s="201"/>
    </row>
    <row r="80" spans="1:37" x14ac:dyDescent="0.25">
      <c r="A80" s="740" t="s">
        <v>404</v>
      </c>
      <c r="B80" s="48"/>
      <c r="E80" s="77"/>
      <c r="F80" s="48"/>
      <c r="H80" s="57"/>
      <c r="I80" s="62"/>
      <c r="J80" s="65"/>
      <c r="K80" s="67" t="s">
        <v>423</v>
      </c>
      <c r="L80" s="473"/>
      <c r="U80" s="201"/>
      <c r="V80" s="201"/>
      <c r="W80" s="201"/>
      <c r="Y80" s="230"/>
      <c r="Z80" s="201"/>
      <c r="AA80" s="201"/>
      <c r="AB80" s="201"/>
      <c r="AC80" s="201"/>
      <c r="AD80" s="201"/>
      <c r="AE80" s="201"/>
      <c r="AF80" s="201"/>
      <c r="AG80" s="201"/>
      <c r="AH80" s="201"/>
      <c r="AI80" s="201"/>
      <c r="AJ80" s="201"/>
      <c r="AK80" s="201"/>
    </row>
    <row r="81" spans="1:37" x14ac:dyDescent="0.25">
      <c r="A81" s="702"/>
      <c r="B81" s="267" t="s">
        <v>242</v>
      </c>
      <c r="E81" s="77"/>
      <c r="F81" s="267" t="s">
        <v>242</v>
      </c>
      <c r="H81" s="57"/>
      <c r="I81" s="63" t="s">
        <v>424</v>
      </c>
      <c r="J81" s="473"/>
      <c r="K81" s="67" t="s">
        <v>425</v>
      </c>
      <c r="L81" s="473"/>
      <c r="U81" s="201"/>
      <c r="V81" s="201"/>
      <c r="W81" s="201"/>
      <c r="Z81" s="201"/>
      <c r="AA81" s="201"/>
      <c r="AB81" s="201"/>
      <c r="AC81" s="201"/>
      <c r="AD81" s="201"/>
      <c r="AE81" s="201"/>
      <c r="AF81" s="201"/>
      <c r="AG81" s="201"/>
      <c r="AH81" s="201"/>
      <c r="AI81" s="201"/>
      <c r="AJ81" s="201"/>
      <c r="AK81" s="201"/>
    </row>
    <row r="82" spans="1:37" x14ac:dyDescent="0.25">
      <c r="A82" s="702"/>
      <c r="B82" s="48"/>
      <c r="C82" s="712"/>
      <c r="D82" s="713"/>
      <c r="E82" s="714"/>
      <c r="F82" s="48"/>
      <c r="G82" s="732"/>
      <c r="H82" s="733"/>
      <c r="I82" s="48"/>
      <c r="J82" s="57"/>
      <c r="K82" s="67" t="s">
        <v>426</v>
      </c>
      <c r="L82" s="473"/>
      <c r="U82" s="201"/>
      <c r="V82" s="201"/>
      <c r="W82" s="201"/>
      <c r="Z82" s="201"/>
      <c r="AA82" s="201"/>
      <c r="AB82" s="201"/>
      <c r="AC82" s="201"/>
      <c r="AD82" s="201"/>
      <c r="AE82" s="201"/>
      <c r="AF82" s="201"/>
      <c r="AG82" s="201"/>
      <c r="AH82" s="201"/>
      <c r="AI82" s="201"/>
      <c r="AJ82" s="201"/>
      <c r="AK82" s="201"/>
    </row>
    <row r="83" spans="1:37" x14ac:dyDescent="0.25">
      <c r="A83" s="702"/>
      <c r="B83" s="48"/>
      <c r="C83" s="715"/>
      <c r="D83" s="716"/>
      <c r="E83" s="717"/>
      <c r="F83" s="48"/>
      <c r="G83" s="734"/>
      <c r="H83" s="735"/>
      <c r="I83" s="48"/>
      <c r="J83" s="57"/>
      <c r="K83" s="67" t="s">
        <v>427</v>
      </c>
      <c r="L83" s="473"/>
    </row>
    <row r="84" spans="1:37" x14ac:dyDescent="0.25">
      <c r="A84" s="84"/>
      <c r="B84" s="48"/>
      <c r="C84" s="715"/>
      <c r="D84" s="716"/>
      <c r="E84" s="717"/>
      <c r="F84" s="48"/>
      <c r="G84" s="734"/>
      <c r="H84" s="735"/>
      <c r="I84" s="48"/>
      <c r="J84" s="57"/>
      <c r="K84" s="67" t="s">
        <v>428</v>
      </c>
      <c r="L84" s="473"/>
    </row>
    <row r="85" spans="1:37" x14ac:dyDescent="0.25">
      <c r="A85" s="740" t="s">
        <v>404</v>
      </c>
      <c r="B85" s="48"/>
      <c r="C85" s="715"/>
      <c r="D85" s="716"/>
      <c r="E85" s="717"/>
      <c r="F85" s="48"/>
      <c r="G85" s="734"/>
      <c r="H85" s="735"/>
      <c r="I85" s="48"/>
      <c r="J85" s="57"/>
      <c r="K85" s="67" t="s">
        <v>429</v>
      </c>
      <c r="L85" s="473"/>
    </row>
    <row r="86" spans="1:37" x14ac:dyDescent="0.25">
      <c r="A86" s="702"/>
      <c r="B86" s="48"/>
      <c r="C86" s="715"/>
      <c r="D86" s="716"/>
      <c r="E86" s="717"/>
      <c r="F86" s="48"/>
      <c r="G86" s="734"/>
      <c r="H86" s="735"/>
      <c r="I86" s="48"/>
      <c r="J86" s="57"/>
      <c r="K86" s="67" t="s">
        <v>430</v>
      </c>
      <c r="L86" s="473"/>
    </row>
    <row r="87" spans="1:37" x14ac:dyDescent="0.25">
      <c r="A87" s="702"/>
      <c r="B87" s="48"/>
      <c r="C87" s="715"/>
      <c r="D87" s="716"/>
      <c r="E87" s="717"/>
      <c r="F87" s="48"/>
      <c r="G87" s="734"/>
      <c r="H87" s="735"/>
      <c r="I87" s="62"/>
      <c r="J87" s="65"/>
      <c r="K87" s="67" t="s">
        <v>431</v>
      </c>
      <c r="L87" s="473"/>
    </row>
    <row r="88" spans="1:37" x14ac:dyDescent="0.25">
      <c r="A88" s="702"/>
      <c r="B88" s="48"/>
      <c r="C88" s="715"/>
      <c r="D88" s="716"/>
      <c r="E88" s="717"/>
      <c r="F88" s="48"/>
      <c r="G88" s="734"/>
      <c r="H88" s="735"/>
      <c r="I88" s="63" t="s">
        <v>432</v>
      </c>
      <c r="J88" s="473"/>
      <c r="K88" s="67" t="s">
        <v>433</v>
      </c>
      <c r="L88" s="473"/>
    </row>
    <row r="89" spans="1:37" x14ac:dyDescent="0.25">
      <c r="A89" s="84"/>
      <c r="B89" s="48"/>
      <c r="C89" s="715"/>
      <c r="D89" s="716"/>
      <c r="E89" s="717"/>
      <c r="F89" s="48"/>
      <c r="G89" s="734"/>
      <c r="H89" s="735"/>
      <c r="I89" s="48"/>
      <c r="J89" s="57"/>
      <c r="K89" s="67" t="s">
        <v>434</v>
      </c>
      <c r="L89" s="473"/>
    </row>
    <row r="90" spans="1:37" x14ac:dyDescent="0.25">
      <c r="A90" s="749" t="s">
        <v>404</v>
      </c>
      <c r="B90" s="48"/>
      <c r="C90" s="715"/>
      <c r="D90" s="716"/>
      <c r="E90" s="717"/>
      <c r="F90" s="48"/>
      <c r="G90" s="734"/>
      <c r="H90" s="735"/>
      <c r="I90" s="48"/>
      <c r="J90" s="57"/>
      <c r="K90" s="67" t="s">
        <v>435</v>
      </c>
      <c r="L90" s="473"/>
    </row>
    <row r="91" spans="1:37" x14ac:dyDescent="0.25">
      <c r="A91" s="750"/>
      <c r="B91" s="48"/>
      <c r="C91" s="715"/>
      <c r="D91" s="716"/>
      <c r="E91" s="717"/>
      <c r="F91" s="48"/>
      <c r="G91" s="734"/>
      <c r="H91" s="735"/>
      <c r="I91" s="62"/>
      <c r="J91" s="65"/>
      <c r="K91" s="67" t="s">
        <v>436</v>
      </c>
      <c r="L91" s="473"/>
    </row>
    <row r="92" spans="1:37" x14ac:dyDescent="0.25">
      <c r="A92" s="750"/>
      <c r="B92" s="48"/>
      <c r="C92" s="715"/>
      <c r="D92" s="716"/>
      <c r="E92" s="717"/>
      <c r="F92" s="48"/>
      <c r="G92" s="734"/>
      <c r="H92" s="735"/>
      <c r="I92" s="48" t="s">
        <v>437</v>
      </c>
      <c r="J92" s="473"/>
      <c r="K92" s="67" t="s">
        <v>438</v>
      </c>
      <c r="L92" s="473"/>
    </row>
    <row r="93" spans="1:37" ht="13.8" thickBot="1" x14ac:dyDescent="0.3">
      <c r="A93" s="750"/>
      <c r="B93" s="49"/>
      <c r="C93" s="718"/>
      <c r="D93" s="719"/>
      <c r="E93" s="720"/>
      <c r="F93" s="49"/>
      <c r="G93" s="747"/>
      <c r="H93" s="748"/>
      <c r="I93" s="49"/>
      <c r="J93" s="58"/>
      <c r="K93" s="68" t="s">
        <v>439</v>
      </c>
      <c r="L93" s="475"/>
    </row>
    <row r="94" spans="1:37" x14ac:dyDescent="0.25">
      <c r="F94" s="60" t="s">
        <v>440</v>
      </c>
      <c r="G94" s="95"/>
      <c r="H94" s="61"/>
      <c r="I94" s="59" t="s">
        <v>440</v>
      </c>
      <c r="J94" s="64"/>
      <c r="K94" s="59" t="s">
        <v>441</v>
      </c>
      <c r="L94" s="64"/>
    </row>
    <row r="95" spans="1:37" x14ac:dyDescent="0.25">
      <c r="F95" s="703" t="s">
        <v>442</v>
      </c>
      <c r="G95" s="703"/>
      <c r="H95" s="703"/>
      <c r="I95" s="703"/>
      <c r="J95" s="703"/>
      <c r="K95" s="703"/>
      <c r="L95" s="646"/>
    </row>
    <row r="96" spans="1:37" x14ac:dyDescent="0.25">
      <c r="F96" s="703"/>
      <c r="G96" s="703"/>
      <c r="H96" s="703"/>
      <c r="I96" s="703"/>
      <c r="J96" s="703"/>
      <c r="K96" s="703"/>
      <c r="L96" s="646"/>
    </row>
    <row r="97" spans="6:12" x14ac:dyDescent="0.25">
      <c r="F97" s="703"/>
      <c r="G97" s="703"/>
      <c r="H97" s="703"/>
      <c r="I97" s="703"/>
      <c r="J97" s="703"/>
      <c r="K97" s="703"/>
      <c r="L97" s="646"/>
    </row>
    <row r="98" spans="6:12" x14ac:dyDescent="0.25">
      <c r="F98" s="46" t="s">
        <v>443</v>
      </c>
      <c r="G98" s="46"/>
      <c r="K98" s="69" t="s">
        <v>444</v>
      </c>
      <c r="L98" s="70"/>
    </row>
    <row r="99" spans="6:12" x14ac:dyDescent="0.25">
      <c r="F99" s="201" t="s">
        <v>445</v>
      </c>
      <c r="G99" s="201"/>
      <c r="K99" s="201" t="s">
        <v>446</v>
      </c>
    </row>
    <row r="100" spans="6:12" x14ac:dyDescent="0.25">
      <c r="K100" s="201" t="s">
        <v>447</v>
      </c>
    </row>
    <row r="101" spans="6:12" x14ac:dyDescent="0.25">
      <c r="K101" s="201" t="s">
        <v>448</v>
      </c>
    </row>
    <row r="102" spans="6:12" x14ac:dyDescent="0.25">
      <c r="K102" s="201" t="s">
        <v>449</v>
      </c>
    </row>
    <row r="104" spans="6:12" x14ac:dyDescent="0.25">
      <c r="H104" s="50"/>
      <c r="I104" s="50"/>
      <c r="J104" s="50"/>
    </row>
  </sheetData>
  <sheetProtection algorithmName="SHA-512" hashValue="MPt4vItwdWAiBVdnDxI1neNqtRc+QhGTZ6odv81oRN72IUnu6lJStmrskseD7G88nnfjwIupk1U4k5HsG7+CVA==" saltValue="zRFah4YXqRYVisWNSBgz7w==" spinCount="100000" sheet="1" objects="1" scenarios="1"/>
  <mergeCells count="38">
    <mergeCell ref="F95:L97"/>
    <mergeCell ref="A72:A74"/>
    <mergeCell ref="C74:E75"/>
    <mergeCell ref="G74:H75"/>
    <mergeCell ref="A75:A78"/>
    <mergeCell ref="C79:E79"/>
    <mergeCell ref="G79:H79"/>
    <mergeCell ref="A80:A83"/>
    <mergeCell ref="C82:E93"/>
    <mergeCell ref="G82:H93"/>
    <mergeCell ref="A85:A88"/>
    <mergeCell ref="A90:A93"/>
    <mergeCell ref="A60:A63"/>
    <mergeCell ref="C61:E62"/>
    <mergeCell ref="G61:H62"/>
    <mergeCell ref="A64:A68"/>
    <mergeCell ref="C66:E69"/>
    <mergeCell ref="G66:H69"/>
    <mergeCell ref="A35:A38"/>
    <mergeCell ref="C36:E56"/>
    <mergeCell ref="G36:H56"/>
    <mergeCell ref="A40:A43"/>
    <mergeCell ref="A45:A48"/>
    <mergeCell ref="A50:A53"/>
    <mergeCell ref="A55:A58"/>
    <mergeCell ref="A20:A23"/>
    <mergeCell ref="C21:E24"/>
    <mergeCell ref="G21:H24"/>
    <mergeCell ref="A25:A28"/>
    <mergeCell ref="C28:E32"/>
    <mergeCell ref="G28:H32"/>
    <mergeCell ref="A30:A33"/>
    <mergeCell ref="D7:L7"/>
    <mergeCell ref="A12:E12"/>
    <mergeCell ref="F12:L12"/>
    <mergeCell ref="A15:A18"/>
    <mergeCell ref="C16:E16"/>
    <mergeCell ref="G16:H16"/>
  </mergeCells>
  <conditionalFormatting sqref="J19">
    <cfRule type="containsBlanks" dxfId="30" priority="1" stopIfTrue="1">
      <formula>LEN(TRIM(J19))=0</formula>
    </cfRule>
  </conditionalFormatting>
  <dataValidations count="9">
    <dataValidation type="list" allowBlank="1" showInputMessage="1" showErrorMessage="1" sqref="C26:E26" xr:uid="{42C0C2D8-1CBB-475D-A872-03E4C50BF536}">
      <formula1>$AA$2:$AA$7</formula1>
    </dataValidation>
    <dataValidation type="list" allowBlank="1" showInputMessage="1" showErrorMessage="1" sqref="D9" xr:uid="{360AE7E0-D9B5-408C-9817-F1679A02FD0F}">
      <formula1>$Y$2:$Y$9</formula1>
    </dataValidation>
    <dataValidation type="list" allowBlank="1" showInputMessage="1" showErrorMessage="1" sqref="D8:E8" xr:uid="{002E0337-579A-442C-BD25-AA8E0AE8424F}">
      <formula1>$X$1:$X$23</formula1>
    </dataValidation>
    <dataValidation type="list" allowBlank="1" showInputMessage="1" showErrorMessage="1" sqref="H72 L72:L93 L14:L70 J81 J76 J72 J92 J17 H14 H19 H26 H34 H58 H64 J19 J14 J21 J24 J26 J29 J31 J34 J37 J42 J50 J54 J58 J62 J64 J69 J88" xr:uid="{4A71DB74-314A-4F49-ABA9-00DA4867B10A}">
      <formula1>$T$13:$T$17</formula1>
    </dataValidation>
    <dataValidation type="list" allowBlank="1" showInputMessage="1" showErrorMessage="1" sqref="C72:E72" xr:uid="{84A50247-70FF-4913-B4B5-57FC9431891B}">
      <formula1>$Z$72:$Z$76</formula1>
    </dataValidation>
    <dataValidation type="list" allowBlank="1" showInputMessage="1" showErrorMessage="1" sqref="C59:E59" xr:uid="{4ABD9116-A1FC-40BA-8EEA-EA64FFACE3C5}">
      <formula1>$Z$60:$Z$65</formula1>
    </dataValidation>
    <dataValidation type="list" allowBlank="1" showInputMessage="1" showErrorMessage="1" sqref="C34:E34" xr:uid="{C6CC1872-DABB-4391-B7E9-A71671A93DBB}">
      <formula1>$AA$35:$AA$45</formula1>
    </dataValidation>
    <dataValidation type="list" allowBlank="1" showInputMessage="1" showErrorMessage="1" sqref="C14:E14" xr:uid="{60BDD2AD-C711-40E7-A5BD-2D5233FF3821}">
      <formula1>$AD$15:$AD$22</formula1>
    </dataValidation>
    <dataValidation type="list" allowBlank="1" showInputMessage="1" showErrorMessage="1" sqref="C19:E19" xr:uid="{649540E7-50F8-4912-BF15-7EEA6FDAB0F3}">
      <formula1>$AA$21:$AA$30</formula1>
    </dataValidation>
  </dataValidations>
  <hyperlinks>
    <hyperlink ref="F98" r:id="rId1" xr:uid="{570E60E0-F96A-4EA5-AA39-37558F15AF64}"/>
  </hyperlinks>
  <printOptions horizontalCentered="1"/>
  <pageMargins left="0.7" right="0.7" top="0" bottom="0.75" header="0.3" footer="0.3"/>
  <pageSetup scale="64" fitToHeight="0" orientation="landscape" r:id="rId2"/>
  <rowBreaks count="1" manualBreakCount="1">
    <brk id="57" max="14" man="1"/>
  </rowBreaks>
  <legacy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4FCEA-2A52-4525-90FE-DF2F77187A9A}">
  <sheetPr>
    <tabColor rgb="FFFFFF00"/>
    <pageSetUpPr fitToPage="1"/>
  </sheetPr>
  <dimension ref="A1:IP65"/>
  <sheetViews>
    <sheetView showGridLines="0" zoomScaleNormal="100" workbookViewId="0">
      <selection activeCell="J35" sqref="J35"/>
    </sheetView>
  </sheetViews>
  <sheetFormatPr defaultColWidth="9.109375" defaultRowHeight="13.2" x14ac:dyDescent="0.25"/>
  <cols>
    <col min="1" max="1" width="11.6640625" style="139" customWidth="1"/>
    <col min="2" max="2" width="4.33203125" style="139" customWidth="1"/>
    <col min="3" max="3" width="23.88671875" style="139" customWidth="1"/>
    <col min="4" max="4" width="48.88671875" style="139" customWidth="1"/>
    <col min="5" max="8" width="31.6640625" style="139" customWidth="1"/>
    <col min="9" max="9" width="2.33203125" style="139" customWidth="1"/>
    <col min="10" max="10" width="22.6640625" style="139" customWidth="1"/>
    <col min="11" max="11" width="13.44140625" style="139" customWidth="1"/>
    <col min="12" max="12" width="15.33203125" bestFit="1" customWidth="1"/>
    <col min="13" max="13" width="12.6640625" customWidth="1"/>
    <col min="14" max="14" width="19.6640625" bestFit="1" customWidth="1"/>
    <col min="17" max="16384" width="9.109375" style="139"/>
  </cols>
  <sheetData>
    <row r="1" spans="1:250" s="134" customFormat="1" ht="18" customHeight="1" x14ac:dyDescent="0.25">
      <c r="A1" s="135" t="s">
        <v>2</v>
      </c>
      <c r="B1" s="136"/>
      <c r="C1" s="136"/>
      <c r="L1"/>
      <c r="M1"/>
      <c r="N1"/>
      <c r="O1"/>
      <c r="P1"/>
    </row>
    <row r="2" spans="1:250" s="138" customFormat="1" ht="18" customHeight="1" x14ac:dyDescent="0.25">
      <c r="A2" s="139" t="str">
        <f>'Project Data'!A3</f>
        <v>(Rev. 07/24)</v>
      </c>
      <c r="B2" s="141"/>
      <c r="C2" s="176" t="s">
        <v>450</v>
      </c>
      <c r="D2" s="137"/>
      <c r="F2" s="139"/>
      <c r="G2" s="140"/>
      <c r="L2"/>
      <c r="M2"/>
      <c r="N2"/>
      <c r="O2"/>
      <c r="P2"/>
    </row>
    <row r="3" spans="1:250" s="138" customFormat="1" ht="18" customHeight="1" x14ac:dyDescent="0.25">
      <c r="E3" s="139"/>
      <c r="F3" s="139"/>
      <c r="G3" s="139"/>
      <c r="H3" s="139"/>
      <c r="L3"/>
      <c r="M3"/>
      <c r="N3"/>
      <c r="O3"/>
      <c r="P3"/>
    </row>
    <row r="4" spans="1:250" ht="18" customHeight="1" x14ac:dyDescent="0.25">
      <c r="B4" s="141"/>
      <c r="C4" s="141"/>
      <c r="D4" s="141"/>
      <c r="E4" s="142"/>
      <c r="H4" s="142"/>
    </row>
    <row r="5" spans="1:250" ht="18" customHeight="1" x14ac:dyDescent="0.25">
      <c r="A5" s="143" t="s">
        <v>451</v>
      </c>
      <c r="D5" s="144"/>
      <c r="F5" s="145"/>
    </row>
    <row r="6" spans="1:250" ht="18" customHeight="1" x14ac:dyDescent="0.25">
      <c r="A6" s="758" t="s">
        <v>1331</v>
      </c>
      <c r="B6" s="758"/>
      <c r="C6" s="759"/>
      <c r="D6" s="469"/>
      <c r="F6" s="145"/>
    </row>
    <row r="7" spans="1:250" ht="18" customHeight="1" x14ac:dyDescent="0.25">
      <c r="A7" s="758" t="s">
        <v>1333</v>
      </c>
      <c r="B7" s="758"/>
      <c r="C7" s="759"/>
      <c r="D7" s="469"/>
      <c r="E7"/>
      <c r="F7"/>
      <c r="G7"/>
      <c r="H7"/>
    </row>
    <row r="8" spans="1:250" ht="18" customHeight="1" x14ac:dyDescent="0.25">
      <c r="A8" s="758" t="s">
        <v>1334</v>
      </c>
      <c r="B8" s="758"/>
      <c r="C8" s="759"/>
      <c r="D8" s="470"/>
      <c r="E8"/>
      <c r="F8"/>
      <c r="G8"/>
      <c r="H8"/>
    </row>
    <row r="9" spans="1:250" ht="18" customHeight="1" x14ac:dyDescent="0.25">
      <c r="A9" s="369" t="s">
        <v>1336</v>
      </c>
      <c r="B9" s="366"/>
      <c r="C9" s="367"/>
      <c r="D9" s="146"/>
      <c r="E9"/>
      <c r="F9"/>
      <c r="G9"/>
      <c r="H9"/>
    </row>
    <row r="10" spans="1:250" ht="18" customHeight="1" x14ac:dyDescent="0.25">
      <c r="A10" s="758" t="s">
        <v>453</v>
      </c>
      <c r="B10" s="758"/>
      <c r="C10" s="759"/>
      <c r="D10" s="370" t="s">
        <v>1337</v>
      </c>
      <c r="E10"/>
      <c r="F10"/>
      <c r="G10"/>
      <c r="H10"/>
    </row>
    <row r="11" spans="1:250" ht="18" customHeight="1" x14ac:dyDescent="0.25">
      <c r="A11" s="760" t="s">
        <v>454</v>
      </c>
      <c r="B11" s="760"/>
      <c r="C11" s="759"/>
      <c r="D11" s="147"/>
    </row>
    <row r="12" spans="1:250" ht="18" customHeight="1" thickBot="1" x14ac:dyDescent="0.3">
      <c r="C12" s="148"/>
      <c r="D12"/>
    </row>
    <row r="13" spans="1:250" s="29" customFormat="1" ht="18" customHeight="1" thickBot="1" x14ac:dyDescent="0.3">
      <c r="A13" s="149"/>
      <c r="B13" s="149"/>
      <c r="C13" s="149"/>
      <c r="D13" s="149"/>
      <c r="E13" s="761" t="s">
        <v>455</v>
      </c>
      <c r="F13" s="762"/>
      <c r="G13" s="762"/>
      <c r="H13" s="763"/>
      <c r="I13" s="149"/>
      <c r="J13" s="149"/>
      <c r="K13" s="149"/>
      <c r="L13"/>
      <c r="M13"/>
      <c r="N13"/>
      <c r="O13"/>
      <c r="P13"/>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c r="HE13" s="149"/>
      <c r="HF13" s="149"/>
      <c r="HG13" s="149"/>
      <c r="HH13" s="149"/>
      <c r="HI13" s="149"/>
      <c r="HJ13" s="149"/>
      <c r="HK13" s="149"/>
      <c r="HL13" s="149"/>
      <c r="HM13" s="149"/>
      <c r="HN13" s="149"/>
      <c r="HO13" s="149"/>
      <c r="HP13" s="149"/>
      <c r="HQ13" s="149"/>
      <c r="HR13" s="149"/>
      <c r="HS13" s="149"/>
      <c r="HT13" s="149"/>
      <c r="HU13" s="149"/>
      <c r="HV13" s="149"/>
      <c r="HW13" s="149"/>
      <c r="HX13" s="149"/>
      <c r="HY13" s="149"/>
      <c r="HZ13" s="149"/>
      <c r="IA13" s="149"/>
      <c r="IB13" s="149"/>
      <c r="IC13" s="149"/>
      <c r="ID13" s="149"/>
      <c r="IE13" s="149"/>
      <c r="IF13" s="149"/>
      <c r="IG13" s="149"/>
      <c r="IH13" s="149"/>
      <c r="II13" s="149"/>
      <c r="IJ13" s="149"/>
      <c r="IK13" s="149"/>
      <c r="IL13" s="149"/>
      <c r="IM13" s="149"/>
      <c r="IN13" s="149"/>
      <c r="IO13" s="149"/>
      <c r="IP13" s="149"/>
    </row>
    <row r="14" spans="1:250" s="29" customFormat="1" ht="33" customHeight="1" thickBot="1" x14ac:dyDescent="0.3">
      <c r="A14" s="149"/>
      <c r="B14" s="149"/>
      <c r="C14" s="149"/>
      <c r="D14" s="149"/>
      <c r="E14" s="458" t="s">
        <v>456</v>
      </c>
      <c r="F14" s="458" t="s">
        <v>457</v>
      </c>
      <c r="G14" s="458" t="s">
        <v>458</v>
      </c>
      <c r="H14" s="290" t="s">
        <v>459</v>
      </c>
      <c r="I14" s="149"/>
      <c r="J14" s="149"/>
      <c r="K14" s="149"/>
      <c r="L14"/>
      <c r="M14"/>
      <c r="N14"/>
      <c r="O14"/>
      <c r="P14"/>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c r="HE14" s="149"/>
      <c r="HF14" s="149"/>
      <c r="HG14" s="149"/>
      <c r="HH14" s="149"/>
      <c r="HI14" s="149"/>
      <c r="HJ14" s="149"/>
      <c r="HK14" s="149"/>
      <c r="HL14" s="149"/>
      <c r="HM14" s="149"/>
      <c r="HN14" s="149"/>
      <c r="HO14" s="149"/>
      <c r="HP14" s="149"/>
      <c r="HQ14" s="149"/>
      <c r="HR14" s="149"/>
      <c r="HS14" s="149"/>
      <c r="HT14" s="149"/>
      <c r="HU14" s="149"/>
      <c r="HV14" s="149"/>
      <c r="HW14" s="149"/>
      <c r="HX14" s="149"/>
      <c r="HY14" s="149"/>
      <c r="HZ14" s="149"/>
      <c r="IA14" s="149"/>
      <c r="IB14" s="149"/>
      <c r="IC14" s="149"/>
      <c r="ID14" s="149"/>
      <c r="IE14" s="149"/>
      <c r="IF14" s="149"/>
      <c r="IG14" s="149"/>
      <c r="IH14" s="149"/>
      <c r="II14" s="149"/>
      <c r="IJ14" s="149"/>
      <c r="IK14" s="149"/>
      <c r="IL14" s="149"/>
      <c r="IM14" s="149"/>
      <c r="IN14" s="149"/>
      <c r="IO14" s="149"/>
      <c r="IP14" s="149"/>
    </row>
    <row r="15" spans="1:250" s="29" customFormat="1" ht="33" customHeight="1" thickBot="1" x14ac:dyDescent="0.3">
      <c r="A15" s="149"/>
      <c r="B15" s="149"/>
      <c r="C15" s="149"/>
      <c r="D15" s="149"/>
      <c r="F15" s="153"/>
      <c r="G15" s="153"/>
      <c r="H15" s="471"/>
      <c r="I15" s="149"/>
      <c r="J15" s="149"/>
      <c r="K15" s="149"/>
      <c r="L15"/>
      <c r="M15"/>
      <c r="N15"/>
      <c r="O15"/>
      <c r="P15"/>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c r="IE15" s="149"/>
      <c r="IF15" s="149"/>
      <c r="IG15" s="149"/>
      <c r="IH15" s="149"/>
      <c r="II15" s="149"/>
      <c r="IJ15" s="149"/>
      <c r="IK15" s="149"/>
      <c r="IL15" s="149"/>
      <c r="IM15" s="149"/>
      <c r="IN15" s="149"/>
      <c r="IO15" s="149"/>
      <c r="IP15" s="149"/>
    </row>
    <row r="16" spans="1:250" s="29" customFormat="1" ht="18" customHeight="1" x14ac:dyDescent="0.25">
      <c r="A16" s="152" t="s">
        <v>460</v>
      </c>
      <c r="B16" s="149"/>
      <c r="C16" s="149"/>
      <c r="D16" s="149"/>
      <c r="E16" s="371" t="str">
        <f>CHAR(34)&amp;A6&amp;CHAR(34)&amp;" must  be filled in to display form below."</f>
        <v>"Proposed Project Type (This part)" must  be filled in to display form below.</v>
      </c>
      <c r="F16" s="372"/>
      <c r="G16" s="372"/>
      <c r="H16" s="153"/>
      <c r="I16" s="149"/>
      <c r="J16" s="149"/>
      <c r="K16" s="149"/>
      <c r="L16"/>
      <c r="M16"/>
      <c r="N16"/>
      <c r="O16"/>
      <c r="P16"/>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c r="IE16" s="149"/>
      <c r="IF16" s="149"/>
      <c r="IG16" s="149"/>
      <c r="IH16" s="149"/>
      <c r="II16" s="149"/>
      <c r="IJ16" s="149"/>
      <c r="IK16" s="149"/>
      <c r="IL16" s="149"/>
      <c r="IM16" s="149"/>
      <c r="IN16" s="149"/>
      <c r="IO16" s="149"/>
      <c r="IP16" s="149"/>
    </row>
    <row r="17" spans="1:250" s="29" customFormat="1" ht="18" customHeight="1" x14ac:dyDescent="0.25">
      <c r="A17" s="152"/>
      <c r="B17" s="149" t="s">
        <v>461</v>
      </c>
      <c r="C17" s="149" t="s">
        <v>462</v>
      </c>
      <c r="D17" s="149"/>
      <c r="E17" s="154"/>
      <c r="F17" s="154"/>
      <c r="G17" s="154"/>
      <c r="H17" s="373">
        <f>D8</f>
        <v>0</v>
      </c>
      <c r="I17" s="149"/>
      <c r="J17" s="149"/>
      <c r="K17" s="149"/>
      <c r="L17"/>
      <c r="M17"/>
      <c r="N17"/>
      <c r="O17"/>
      <c r="P17"/>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c r="IE17" s="149"/>
      <c r="IF17" s="149"/>
      <c r="IG17" s="149"/>
      <c r="IH17" s="149"/>
      <c r="II17" s="149"/>
      <c r="IJ17" s="149"/>
      <c r="IK17" s="149"/>
      <c r="IL17" s="149"/>
      <c r="IM17" s="149"/>
      <c r="IN17" s="149"/>
      <c r="IO17" s="149"/>
      <c r="IP17" s="149"/>
    </row>
    <row r="18" spans="1:250" s="29" customFormat="1" ht="18" customHeight="1" x14ac:dyDescent="0.25">
      <c r="A18" s="152"/>
      <c r="B18" s="149" t="s">
        <v>463</v>
      </c>
      <c r="C18" s="149" t="s">
        <v>464</v>
      </c>
      <c r="D18" s="149"/>
      <c r="E18" s="154"/>
      <c r="F18" s="154"/>
      <c r="G18" s="154"/>
      <c r="H18" s="353"/>
      <c r="I18" s="149"/>
      <c r="K18" s="149"/>
      <c r="L18"/>
      <c r="M18"/>
      <c r="N18"/>
      <c r="O18"/>
      <c r="P18"/>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c r="IE18" s="149"/>
      <c r="IF18" s="149"/>
      <c r="IG18" s="149"/>
      <c r="IH18" s="149"/>
      <c r="II18" s="149"/>
      <c r="IJ18" s="149"/>
      <c r="IK18" s="149"/>
      <c r="IL18" s="149"/>
      <c r="IM18" s="149"/>
      <c r="IN18" s="149"/>
      <c r="IO18" s="149"/>
      <c r="IP18" s="149"/>
    </row>
    <row r="19" spans="1:250" s="29" customFormat="1" ht="18" customHeight="1" x14ac:dyDescent="0.25">
      <c r="A19" s="152"/>
      <c r="B19" s="149" t="s">
        <v>465</v>
      </c>
      <c r="C19" s="149" t="s">
        <v>466</v>
      </c>
      <c r="D19" s="149"/>
      <c r="E19" s="154"/>
      <c r="F19" s="154"/>
      <c r="G19" s="154"/>
      <c r="H19" s="353" t="str">
        <f>"Richmond, VA (HCI: "&amp;INDEX(HCI!$A$5:$HD$32,MATCH(MAX(HCI!$A$5:$A$32),HCI!$A$5:$A$32,0),MATCH("Richmond",HCI!$A$5:$HD$5,0))&amp;")"</f>
        <v>Richmond, VA (HCI: 257.4)</v>
      </c>
      <c r="I19" s="149"/>
      <c r="J19" s="380" t="s">
        <v>1570</v>
      </c>
      <c r="K19" s="149"/>
      <c r="L19" s="374"/>
      <c r="M19"/>
      <c r="N19"/>
      <c r="O19"/>
      <c r="P1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c r="IJ19" s="149"/>
      <c r="IK19" s="149"/>
      <c r="IL19" s="149"/>
      <c r="IM19" s="149"/>
      <c r="IN19" s="149"/>
      <c r="IO19" s="149"/>
      <c r="IP19" s="149"/>
    </row>
    <row r="20" spans="1:250" s="29" customFormat="1" ht="18" customHeight="1" x14ac:dyDescent="0.25">
      <c r="A20" s="152"/>
      <c r="B20" s="149" t="s">
        <v>467</v>
      </c>
      <c r="C20" s="149" t="s">
        <v>1571</v>
      </c>
      <c r="D20" s="149"/>
      <c r="E20" s="146"/>
      <c r="F20" s="146"/>
      <c r="G20" s="146"/>
      <c r="H20" s="353"/>
      <c r="I20" s="149"/>
      <c r="J20" s="149"/>
      <c r="K20" s="149"/>
      <c r="L20" s="375"/>
      <c r="M20"/>
      <c r="N20"/>
      <c r="O20"/>
      <c r="P20"/>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c r="IJ20" s="149"/>
      <c r="IK20" s="149"/>
      <c r="IL20" s="149"/>
      <c r="IM20" s="149"/>
      <c r="IN20" s="149"/>
      <c r="IO20" s="149"/>
      <c r="IP20" s="149"/>
    </row>
    <row r="21" spans="1:250" s="29" customFormat="1" ht="18" customHeight="1" x14ac:dyDescent="0.25">
      <c r="A21" s="152"/>
      <c r="B21" s="149"/>
      <c r="C21" s="149"/>
      <c r="D21" s="149"/>
      <c r="E21" s="149"/>
      <c r="F21" s="149"/>
      <c r="G21" s="149"/>
      <c r="H21" s="353"/>
      <c r="I21" s="149"/>
      <c r="J21" s="149"/>
      <c r="K21" s="149"/>
      <c r="L21" s="375"/>
      <c r="M21" s="376"/>
      <c r="N21"/>
      <c r="O21"/>
      <c r="P21"/>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149"/>
      <c r="DQ21" s="149"/>
      <c r="DR21" s="149"/>
      <c r="DS21" s="149"/>
      <c r="DT21" s="149"/>
      <c r="DU21" s="149"/>
      <c r="DV21" s="149"/>
      <c r="DW21" s="149"/>
      <c r="DX21" s="149"/>
      <c r="DY21" s="149"/>
      <c r="DZ21" s="149"/>
      <c r="EA21" s="149"/>
      <c r="EB21" s="149"/>
      <c r="EC21" s="149"/>
      <c r="ED21" s="149"/>
      <c r="EE21" s="149"/>
      <c r="EF21" s="149"/>
      <c r="EG21" s="149"/>
      <c r="EH21" s="149"/>
      <c r="EI21" s="149"/>
      <c r="EJ21" s="149"/>
      <c r="EK21" s="149"/>
      <c r="EL21" s="149"/>
      <c r="EM21" s="149"/>
      <c r="EN21" s="149"/>
      <c r="EO21" s="149"/>
      <c r="EP21" s="149"/>
      <c r="EQ21" s="149"/>
      <c r="ER21" s="149"/>
      <c r="ES21" s="149"/>
      <c r="ET21" s="149"/>
      <c r="EU21" s="149"/>
      <c r="EV21" s="149"/>
      <c r="EW21" s="149"/>
      <c r="EX21" s="149"/>
      <c r="EY21" s="149"/>
      <c r="EZ21" s="149"/>
      <c r="FA21" s="149"/>
      <c r="FB21" s="149"/>
      <c r="FC21" s="149"/>
      <c r="FD21" s="149"/>
      <c r="FE21" s="149"/>
      <c r="FF21" s="149"/>
      <c r="FG21" s="149"/>
      <c r="FH21" s="149"/>
      <c r="FI21" s="149"/>
      <c r="FJ21" s="149"/>
      <c r="FK21" s="149"/>
      <c r="FL21" s="149"/>
      <c r="FM21" s="149"/>
      <c r="FN21" s="149"/>
      <c r="FO21" s="149"/>
      <c r="FP21" s="149"/>
      <c r="FQ21" s="149"/>
      <c r="FR21" s="149"/>
      <c r="FS21" s="149"/>
      <c r="FT21" s="149"/>
      <c r="FU21" s="149"/>
      <c r="FV21" s="149"/>
      <c r="FW21" s="149"/>
      <c r="FX21" s="149"/>
      <c r="FY21" s="149"/>
      <c r="FZ21" s="149"/>
      <c r="GA21" s="149"/>
      <c r="GB21" s="149"/>
      <c r="GC21" s="149"/>
      <c r="GD21" s="149"/>
      <c r="GE21" s="149"/>
      <c r="GF21" s="149"/>
      <c r="GG21" s="149"/>
      <c r="GH21" s="149"/>
      <c r="GI21" s="149"/>
      <c r="GJ21" s="149"/>
      <c r="GK21" s="149"/>
      <c r="GL21" s="149"/>
      <c r="GM21" s="149"/>
      <c r="GN21" s="149"/>
      <c r="GO21" s="149"/>
      <c r="GP21" s="149"/>
      <c r="GQ21" s="149"/>
      <c r="GR21" s="149"/>
      <c r="GS21" s="149"/>
      <c r="GT21" s="149"/>
      <c r="GU21" s="149"/>
      <c r="GV21" s="149"/>
      <c r="GW21" s="149"/>
      <c r="GX21" s="149"/>
      <c r="GY21" s="149"/>
      <c r="GZ21" s="149"/>
      <c r="HA21" s="149"/>
      <c r="HB21" s="149"/>
      <c r="HC21" s="149"/>
      <c r="HD21" s="149"/>
      <c r="HE21" s="149"/>
      <c r="HF21" s="149"/>
      <c r="HG21" s="149"/>
      <c r="HH21" s="149"/>
      <c r="HI21" s="149"/>
      <c r="HJ21" s="149"/>
      <c r="HK21" s="149"/>
      <c r="HL21" s="149"/>
      <c r="HM21" s="149"/>
      <c r="HN21" s="149"/>
      <c r="HO21" s="149"/>
      <c r="HP21" s="149"/>
      <c r="HQ21" s="149"/>
      <c r="HR21" s="149"/>
      <c r="HS21" s="149"/>
      <c r="HT21" s="149"/>
      <c r="HU21" s="149"/>
      <c r="HV21" s="149"/>
      <c r="HW21" s="149"/>
      <c r="HX21" s="149"/>
      <c r="HY21" s="149"/>
      <c r="HZ21" s="149"/>
      <c r="IA21" s="149"/>
      <c r="IB21" s="149"/>
      <c r="IC21" s="149"/>
      <c r="ID21" s="149"/>
      <c r="IE21" s="149"/>
      <c r="IF21" s="149"/>
      <c r="IG21" s="149"/>
      <c r="IH21" s="149"/>
      <c r="II21" s="149"/>
      <c r="IJ21" s="149"/>
      <c r="IK21" s="149"/>
      <c r="IL21" s="149"/>
      <c r="IM21" s="149"/>
      <c r="IN21" s="149"/>
      <c r="IO21" s="149"/>
      <c r="IP21" s="149"/>
    </row>
    <row r="22" spans="1:250" s="29" customFormat="1" ht="18" customHeight="1" x14ac:dyDescent="0.25">
      <c r="A22" s="152" t="s">
        <v>469</v>
      </c>
      <c r="B22" s="149"/>
      <c r="C22" s="149"/>
      <c r="D22" s="149"/>
      <c r="E22" s="149"/>
      <c r="F22" s="149"/>
      <c r="G22" s="149"/>
      <c r="H22" s="353"/>
      <c r="I22" s="149"/>
      <c r="K22" s="149"/>
      <c r="L22" s="375"/>
      <c r="M22"/>
      <c r="N22"/>
      <c r="O22"/>
      <c r="P22"/>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149"/>
      <c r="DL22" s="149"/>
      <c r="DM22" s="149"/>
      <c r="DN22" s="149"/>
      <c r="DO22" s="149"/>
      <c r="DP22" s="149"/>
      <c r="DQ22" s="149"/>
      <c r="DR22" s="149"/>
      <c r="DS22" s="149"/>
      <c r="DT22" s="149"/>
      <c r="DU22" s="149"/>
      <c r="DV22" s="149"/>
      <c r="DW22" s="149"/>
      <c r="DX22" s="149"/>
      <c r="DY22" s="149"/>
      <c r="DZ22" s="149"/>
      <c r="EA22" s="149"/>
      <c r="EB22" s="149"/>
      <c r="EC22" s="149"/>
      <c r="ED22" s="149"/>
      <c r="EE22" s="149"/>
      <c r="EF22" s="149"/>
      <c r="EG22" s="149"/>
      <c r="EH22" s="149"/>
      <c r="EI22" s="149"/>
      <c r="EJ22" s="149"/>
      <c r="EK22" s="149"/>
      <c r="EL22" s="149"/>
      <c r="EM22" s="149"/>
      <c r="EN22" s="149"/>
      <c r="EO22" s="149"/>
      <c r="EP22" s="149"/>
      <c r="EQ22" s="149"/>
      <c r="ER22" s="149"/>
      <c r="ES22" s="149"/>
      <c r="ET22" s="149"/>
      <c r="EU22" s="149"/>
      <c r="EV22" s="149"/>
      <c r="EW22" s="149"/>
      <c r="EX22" s="149"/>
      <c r="EY22" s="149"/>
      <c r="EZ22" s="149"/>
      <c r="FA22" s="149"/>
      <c r="FB22" s="149"/>
      <c r="FC22" s="149"/>
      <c r="FD22" s="149"/>
      <c r="FE22" s="149"/>
      <c r="FF22" s="149"/>
      <c r="FG22" s="149"/>
      <c r="FH22" s="149"/>
      <c r="FI22" s="149"/>
      <c r="FJ22" s="149"/>
      <c r="FK22" s="149"/>
      <c r="FL22" s="149"/>
      <c r="FM22" s="149"/>
      <c r="FN22" s="149"/>
      <c r="FO22" s="149"/>
      <c r="FP22" s="149"/>
      <c r="FQ22" s="149"/>
      <c r="FR22" s="149"/>
      <c r="FS22" s="149"/>
      <c r="FT22" s="149"/>
      <c r="FU22" s="149"/>
      <c r="FV22" s="149"/>
      <c r="FW22" s="149"/>
      <c r="FX22" s="149"/>
      <c r="FY22" s="149"/>
      <c r="FZ22" s="149"/>
      <c r="GA22" s="149"/>
      <c r="GB22" s="149"/>
      <c r="GC22" s="149"/>
      <c r="GD22" s="149"/>
      <c r="GE22" s="149"/>
      <c r="GF22" s="149"/>
      <c r="GG22" s="149"/>
      <c r="GH22" s="149"/>
      <c r="GI22" s="149"/>
      <c r="GJ22" s="149"/>
      <c r="GK22" s="149"/>
      <c r="GL22" s="149"/>
      <c r="GM22" s="149"/>
      <c r="GN22" s="149"/>
      <c r="GO22" s="149"/>
      <c r="GP22" s="149"/>
      <c r="GQ22" s="149"/>
      <c r="GR22" s="149"/>
      <c r="GS22" s="149"/>
      <c r="GT22" s="149"/>
      <c r="GU22" s="149"/>
      <c r="GV22" s="149"/>
      <c r="GW22" s="149"/>
      <c r="GX22" s="149"/>
      <c r="GY22" s="149"/>
      <c r="GZ22" s="149"/>
      <c r="HA22" s="149"/>
      <c r="HB22" s="149"/>
      <c r="HC22" s="149"/>
      <c r="HD22" s="149"/>
      <c r="HE22" s="149"/>
      <c r="HF22" s="149"/>
      <c r="HG22" s="149"/>
      <c r="HH22" s="149"/>
      <c r="HI22" s="149"/>
      <c r="HJ22" s="149"/>
      <c r="HK22" s="149"/>
      <c r="HL22" s="149"/>
      <c r="HM22" s="149"/>
      <c r="HN22" s="149"/>
      <c r="HO22" s="149"/>
      <c r="HP22" s="149"/>
      <c r="HQ22" s="149"/>
      <c r="HR22" s="149"/>
      <c r="HS22" s="149"/>
      <c r="HT22" s="149"/>
      <c r="HU22" s="149"/>
      <c r="HV22" s="149"/>
      <c r="HW22" s="149"/>
      <c r="HX22" s="149"/>
      <c r="HY22" s="149"/>
      <c r="HZ22" s="149"/>
      <c r="IA22" s="149"/>
      <c r="IB22" s="149"/>
      <c r="IC22" s="149"/>
      <c r="ID22" s="149"/>
      <c r="IE22" s="149"/>
      <c r="IF22" s="149"/>
      <c r="IG22" s="149"/>
      <c r="IH22" s="149"/>
      <c r="II22" s="149"/>
      <c r="IJ22" s="149"/>
      <c r="IK22" s="149"/>
      <c r="IL22" s="149"/>
      <c r="IM22" s="149"/>
      <c r="IN22" s="149"/>
      <c r="IO22" s="149"/>
      <c r="IP22" s="149"/>
    </row>
    <row r="23" spans="1:250" s="29" customFormat="1" ht="18" customHeight="1" x14ac:dyDescent="0.25">
      <c r="A23" s="152"/>
      <c r="B23" s="149" t="s">
        <v>1339</v>
      </c>
      <c r="C23" s="149" t="s">
        <v>1340</v>
      </c>
      <c r="D23" s="149"/>
      <c r="E23" s="377"/>
      <c r="F23" s="377"/>
      <c r="G23" s="378"/>
      <c r="H23" s="379">
        <f>IFERROR(_xlfn.XLOOKUP($D$8,tbl_VBCCDtable[SUMMARY Sheet Name],tbl_VBCCDtable[Quantity Unit],,0),0)</f>
        <v>0</v>
      </c>
      <c r="I23" s="149"/>
      <c r="K23" s="149"/>
      <c r="L23" s="375"/>
      <c r="M23"/>
      <c r="N23"/>
      <c r="O23"/>
      <c r="P23"/>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149"/>
      <c r="DL23" s="149"/>
      <c r="DM23" s="149"/>
      <c r="DN23" s="149"/>
      <c r="DO23" s="149"/>
      <c r="DP23" s="149"/>
      <c r="DQ23" s="149"/>
      <c r="DR23" s="149"/>
      <c r="DS23" s="149"/>
      <c r="DT23" s="149"/>
      <c r="DU23" s="149"/>
      <c r="DV23" s="149"/>
      <c r="DW23" s="149"/>
      <c r="DX23" s="149"/>
      <c r="DY23" s="149"/>
      <c r="DZ23" s="149"/>
      <c r="EA23" s="149"/>
      <c r="EB23" s="149"/>
      <c r="EC23" s="149"/>
      <c r="ED23" s="149"/>
      <c r="EE23" s="149"/>
      <c r="EF23" s="149"/>
      <c r="EG23" s="149"/>
      <c r="EH23" s="149"/>
      <c r="EI23" s="149"/>
      <c r="EJ23" s="149"/>
      <c r="EK23" s="149"/>
      <c r="EL23" s="149"/>
      <c r="EM23" s="149"/>
      <c r="EN23" s="149"/>
      <c r="EO23" s="149"/>
      <c r="EP23" s="149"/>
      <c r="EQ23" s="149"/>
      <c r="ER23" s="149"/>
      <c r="ES23" s="149"/>
      <c r="ET23" s="149"/>
      <c r="EU23" s="149"/>
      <c r="EV23" s="149"/>
      <c r="EW23" s="149"/>
      <c r="EX23" s="149"/>
      <c r="EY23" s="149"/>
      <c r="EZ23" s="149"/>
      <c r="FA23" s="149"/>
      <c r="FB23" s="149"/>
      <c r="FC23" s="149"/>
      <c r="FD23" s="149"/>
      <c r="FE23" s="149"/>
      <c r="FF23" s="149"/>
      <c r="FG23" s="149"/>
      <c r="FH23" s="149"/>
      <c r="FI23" s="149"/>
      <c r="FJ23" s="149"/>
      <c r="FK23" s="149"/>
      <c r="FL23" s="149"/>
      <c r="FM23" s="149"/>
      <c r="FN23" s="149"/>
      <c r="FO23" s="149"/>
      <c r="FP23" s="149"/>
      <c r="FQ23" s="149"/>
      <c r="FR23" s="149"/>
      <c r="FS23" s="149"/>
      <c r="FT23" s="149"/>
      <c r="FU23" s="149"/>
      <c r="FV23" s="149"/>
      <c r="FW23" s="149"/>
      <c r="FX23" s="149"/>
      <c r="FY23" s="149"/>
      <c r="FZ23" s="149"/>
      <c r="GA23" s="149"/>
      <c r="GB23" s="149"/>
      <c r="GC23" s="149"/>
      <c r="GD23" s="149"/>
      <c r="GE23" s="149"/>
      <c r="GF23" s="149"/>
      <c r="GG23" s="149"/>
      <c r="GH23" s="149"/>
      <c r="GI23" s="149"/>
      <c r="GJ23" s="149"/>
      <c r="GK23" s="149"/>
      <c r="GL23" s="149"/>
      <c r="GM23" s="149"/>
      <c r="GN23" s="149"/>
      <c r="GO23" s="149"/>
      <c r="GP23" s="149"/>
      <c r="GQ23" s="149"/>
      <c r="GR23" s="149"/>
      <c r="GS23" s="149"/>
      <c r="GT23" s="149"/>
      <c r="GU23" s="149"/>
      <c r="GV23" s="149"/>
      <c r="GW23" s="149"/>
      <c r="GX23" s="149"/>
      <c r="GY23" s="149"/>
      <c r="GZ23" s="149"/>
      <c r="HA23" s="149"/>
      <c r="HB23" s="149"/>
      <c r="HC23" s="149"/>
      <c r="HD23" s="149"/>
      <c r="HE23" s="149"/>
      <c r="HF23" s="149"/>
      <c r="HG23" s="149"/>
      <c r="HH23" s="149"/>
      <c r="HI23" s="149"/>
      <c r="HJ23" s="149"/>
      <c r="HK23" s="149"/>
      <c r="HL23" s="149"/>
      <c r="HM23" s="149"/>
      <c r="HN23" s="149"/>
      <c r="HO23" s="149"/>
      <c r="HP23" s="149"/>
      <c r="HQ23" s="149"/>
      <c r="HR23" s="149"/>
      <c r="HS23" s="149"/>
      <c r="HT23" s="149"/>
      <c r="HU23" s="149"/>
      <c r="HV23" s="149"/>
      <c r="HW23" s="149"/>
      <c r="HX23" s="149"/>
      <c r="HY23" s="149"/>
      <c r="HZ23" s="149"/>
      <c r="IA23" s="149"/>
      <c r="IB23" s="149"/>
      <c r="IC23" s="149"/>
      <c r="ID23" s="149"/>
      <c r="IE23" s="149"/>
      <c r="IF23" s="149"/>
      <c r="IG23" s="149"/>
      <c r="IH23" s="149"/>
      <c r="II23" s="149"/>
      <c r="IJ23" s="149"/>
      <c r="IK23" s="149"/>
      <c r="IL23" s="149"/>
      <c r="IM23" s="149"/>
      <c r="IN23" s="149"/>
      <c r="IO23" s="149"/>
      <c r="IP23" s="149"/>
    </row>
    <row r="24" spans="1:250" s="29" customFormat="1" ht="18" customHeight="1" x14ac:dyDescent="0.25">
      <c r="A24" s="152"/>
      <c r="B24" s="149" t="s">
        <v>1341</v>
      </c>
      <c r="C24" s="149" t="s">
        <v>1342</v>
      </c>
      <c r="D24" s="149"/>
      <c r="E24" s="451"/>
      <c r="F24" s="451"/>
      <c r="G24" s="451"/>
      <c r="H24" s="452">
        <f>IFERROR(_xlfn.XLOOKUP($D$8,tbl_VBCCDtable[SUMMARY Sheet Name],tbl_VBCCDtable[Median Quantity],,0),0)</f>
        <v>0</v>
      </c>
      <c r="I24" s="149"/>
      <c r="J24" s="149"/>
      <c r="K24" s="149"/>
      <c r="L24" s="375"/>
      <c r="M24"/>
      <c r="N24"/>
      <c r="O24"/>
      <c r="P24"/>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149"/>
      <c r="EW24" s="149"/>
      <c r="EX24" s="149"/>
      <c r="EY24" s="149"/>
      <c r="EZ24" s="149"/>
      <c r="FA24" s="149"/>
      <c r="FB24" s="149"/>
      <c r="FC24" s="149"/>
      <c r="FD24" s="149"/>
      <c r="FE24" s="149"/>
      <c r="FF24" s="149"/>
      <c r="FG24" s="149"/>
      <c r="FH24" s="149"/>
      <c r="FI24" s="149"/>
      <c r="FJ24" s="149"/>
      <c r="FK24" s="149"/>
      <c r="FL24" s="149"/>
      <c r="FM24" s="149"/>
      <c r="FN24" s="149"/>
      <c r="FO24" s="149"/>
      <c r="FP24" s="149"/>
      <c r="FQ24" s="149"/>
      <c r="FR24" s="149"/>
      <c r="FS24" s="149"/>
      <c r="FT24" s="149"/>
      <c r="FU24" s="149"/>
      <c r="FV24" s="149"/>
      <c r="FW24" s="149"/>
      <c r="FX24" s="149"/>
      <c r="FY24" s="149"/>
      <c r="FZ24" s="149"/>
      <c r="GA24" s="149"/>
      <c r="GB24" s="149"/>
      <c r="GC24" s="149"/>
      <c r="GD24" s="149"/>
      <c r="GE24" s="149"/>
      <c r="GF24" s="149"/>
      <c r="GG24" s="149"/>
      <c r="GH24" s="149"/>
      <c r="GI24" s="149"/>
      <c r="GJ24" s="149"/>
      <c r="GK24" s="149"/>
      <c r="GL24" s="149"/>
      <c r="GM24" s="149"/>
      <c r="GN24" s="149"/>
      <c r="GO24" s="149"/>
      <c r="GP24" s="149"/>
      <c r="GQ24" s="149"/>
      <c r="GR24" s="149"/>
      <c r="GS24" s="149"/>
      <c r="GT24" s="149"/>
      <c r="GU24" s="149"/>
      <c r="GV24" s="149"/>
      <c r="GW24" s="149"/>
      <c r="GX24" s="149"/>
      <c r="GY24" s="149"/>
      <c r="GZ24" s="149"/>
      <c r="HA24" s="149"/>
      <c r="HB24" s="149"/>
      <c r="HC24" s="149"/>
      <c r="HD24" s="149"/>
      <c r="HE24" s="149"/>
      <c r="HF24" s="149"/>
      <c r="HG24" s="149"/>
      <c r="HH24" s="149"/>
      <c r="HI24" s="149"/>
      <c r="HJ24" s="149"/>
      <c r="HK24" s="149"/>
      <c r="HL24" s="149"/>
      <c r="HM24" s="149"/>
      <c r="HN24" s="149"/>
      <c r="HO24" s="149"/>
      <c r="HP24" s="149"/>
      <c r="HQ24" s="149"/>
      <c r="HR24" s="149"/>
      <c r="HS24" s="149"/>
      <c r="HT24" s="149"/>
      <c r="HU24" s="149"/>
      <c r="HV24" s="149"/>
      <c r="HW24" s="149"/>
      <c r="HX24" s="149"/>
      <c r="HY24" s="149"/>
      <c r="HZ24" s="149"/>
      <c r="IA24" s="149"/>
      <c r="IB24" s="149"/>
      <c r="IC24" s="149"/>
      <c r="ID24" s="149"/>
      <c r="IE24" s="149"/>
      <c r="IF24" s="149"/>
      <c r="IG24" s="149"/>
      <c r="IH24" s="149"/>
      <c r="II24" s="149"/>
      <c r="IJ24" s="149"/>
      <c r="IK24" s="149"/>
      <c r="IL24" s="149"/>
      <c r="IM24" s="149"/>
      <c r="IN24" s="149"/>
      <c r="IO24" s="149"/>
      <c r="IP24" s="149"/>
    </row>
    <row r="25" spans="1:250" s="29" customFormat="1" ht="18" customHeight="1" x14ac:dyDescent="0.25">
      <c r="A25" s="152"/>
      <c r="B25" s="149" t="s">
        <v>1343</v>
      </c>
      <c r="C25" s="149" t="s">
        <v>1344</v>
      </c>
      <c r="D25" s="380"/>
      <c r="E25" s="751"/>
      <c r="F25" s="752"/>
      <c r="G25" s="752"/>
      <c r="H25" s="753"/>
      <c r="I25" s="149"/>
      <c r="J25" s="149"/>
      <c r="K25" s="149"/>
      <c r="L25" s="375"/>
      <c r="M25"/>
      <c r="N25"/>
      <c r="O25"/>
      <c r="P25"/>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149"/>
      <c r="DL25" s="149"/>
      <c r="DM25" s="149"/>
      <c r="DN25" s="149"/>
      <c r="DO25" s="149"/>
      <c r="DP25" s="149"/>
      <c r="DQ25" s="149"/>
      <c r="DR25" s="149"/>
      <c r="DS25" s="149"/>
      <c r="DT25" s="149"/>
      <c r="DU25" s="149"/>
      <c r="DV25" s="149"/>
      <c r="DW25" s="149"/>
      <c r="DX25" s="149"/>
      <c r="DY25" s="149"/>
      <c r="DZ25" s="149"/>
      <c r="EA25" s="149"/>
      <c r="EB25" s="149"/>
      <c r="EC25" s="149"/>
      <c r="ED25" s="149"/>
      <c r="EE25" s="149"/>
      <c r="EF25" s="149"/>
      <c r="EG25" s="149"/>
      <c r="EH25" s="149"/>
      <c r="EI25" s="149"/>
      <c r="EJ25" s="149"/>
      <c r="EK25" s="149"/>
      <c r="EL25" s="149"/>
      <c r="EM25" s="149"/>
      <c r="EN25" s="149"/>
      <c r="EO25" s="149"/>
      <c r="EP25" s="149"/>
      <c r="EQ25" s="149"/>
      <c r="ER25" s="149"/>
      <c r="ES25" s="149"/>
      <c r="ET25" s="149"/>
      <c r="EU25" s="149"/>
      <c r="EV25" s="149"/>
      <c r="EW25" s="149"/>
      <c r="EX25" s="149"/>
      <c r="EY25" s="149"/>
      <c r="EZ25" s="149"/>
      <c r="FA25" s="149"/>
      <c r="FB25" s="149"/>
      <c r="FC25" s="149"/>
      <c r="FD25" s="149"/>
      <c r="FE25" s="149"/>
      <c r="FF25" s="149"/>
      <c r="FG25" s="149"/>
      <c r="FH25" s="149"/>
      <c r="FI25" s="149"/>
      <c r="FJ25" s="149"/>
      <c r="FK25" s="149"/>
      <c r="FL25" s="149"/>
      <c r="FM25" s="149"/>
      <c r="FN25" s="149"/>
      <c r="FO25" s="149"/>
      <c r="FP25" s="149"/>
      <c r="FQ25" s="149"/>
      <c r="FR25" s="149"/>
      <c r="FS25" s="149"/>
      <c r="FT25" s="149"/>
      <c r="FU25" s="149"/>
      <c r="FV25" s="149"/>
      <c r="FW25" s="149"/>
      <c r="FX25" s="149"/>
      <c r="FY25" s="149"/>
      <c r="FZ25" s="149"/>
      <c r="GA25" s="149"/>
      <c r="GB25" s="149"/>
      <c r="GC25" s="149"/>
      <c r="GD25" s="149"/>
      <c r="GE25" s="149"/>
      <c r="GF25" s="149"/>
      <c r="GG25" s="149"/>
      <c r="GH25" s="149"/>
      <c r="GI25" s="149"/>
      <c r="GJ25" s="149"/>
      <c r="GK25" s="149"/>
      <c r="GL25" s="149"/>
      <c r="GM25" s="149"/>
      <c r="GN25" s="149"/>
      <c r="GO25" s="149"/>
      <c r="GP25" s="149"/>
      <c r="GQ25" s="149"/>
      <c r="GR25" s="149"/>
      <c r="GS25" s="149"/>
      <c r="GT25" s="149"/>
      <c r="GU25" s="149"/>
      <c r="GV25" s="149"/>
      <c r="GW25" s="149"/>
      <c r="GX25" s="149"/>
      <c r="GY25" s="149"/>
      <c r="GZ25" s="149"/>
      <c r="HA25" s="149"/>
      <c r="HB25" s="149"/>
      <c r="HC25" s="149"/>
      <c r="HD25" s="149"/>
      <c r="HE25" s="149"/>
      <c r="HF25" s="149"/>
      <c r="HG25" s="149"/>
      <c r="HH25" s="149"/>
      <c r="HI25" s="149"/>
      <c r="HJ25" s="149"/>
      <c r="HK25" s="149"/>
      <c r="HL25" s="149"/>
      <c r="HM25" s="149"/>
      <c r="HN25" s="149"/>
      <c r="HO25" s="149"/>
      <c r="HP25" s="149"/>
      <c r="HQ25" s="149"/>
      <c r="HR25" s="149"/>
      <c r="HS25" s="149"/>
      <c r="HT25" s="149"/>
      <c r="HU25" s="149"/>
      <c r="HV25" s="149"/>
      <c r="HW25" s="149"/>
      <c r="HX25" s="149"/>
      <c r="HY25" s="149"/>
      <c r="HZ25" s="149"/>
      <c r="IA25" s="149"/>
      <c r="IB25" s="149"/>
      <c r="IC25" s="149"/>
      <c r="ID25" s="149"/>
      <c r="IE25" s="149"/>
      <c r="IF25" s="149"/>
      <c r="IG25" s="149"/>
      <c r="IH25" s="149"/>
      <c r="II25" s="149"/>
      <c r="IJ25" s="149"/>
      <c r="IK25" s="149"/>
      <c r="IL25" s="149"/>
      <c r="IM25" s="149"/>
      <c r="IN25" s="149"/>
      <c r="IO25" s="149"/>
      <c r="IP25" s="149"/>
    </row>
    <row r="26" spans="1:250" s="29" customFormat="1" ht="18" customHeight="1" x14ac:dyDescent="0.25">
      <c r="A26" s="152"/>
      <c r="B26" s="149" t="s">
        <v>472</v>
      </c>
      <c r="C26" s="149" t="s">
        <v>473</v>
      </c>
      <c r="D26" s="149"/>
      <c r="E26" s="453"/>
      <c r="F26" s="453"/>
      <c r="G26" s="454"/>
      <c r="H26"/>
      <c r="I26" s="149"/>
      <c r="J26" s="149"/>
      <c r="K26" s="149"/>
      <c r="L26" s="375"/>
      <c r="M26"/>
      <c r="N26"/>
      <c r="O26"/>
      <c r="P26"/>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149"/>
      <c r="DL26" s="149"/>
      <c r="DM26" s="149"/>
      <c r="DN26" s="149"/>
      <c r="DO26" s="149"/>
      <c r="DP26" s="149"/>
      <c r="DQ26" s="149"/>
      <c r="DR26" s="149"/>
      <c r="DS26" s="149"/>
      <c r="DT26" s="149"/>
      <c r="DU26" s="149"/>
      <c r="DV26" s="149"/>
      <c r="DW26" s="149"/>
      <c r="DX26" s="149"/>
      <c r="DY26" s="149"/>
      <c r="DZ26" s="149"/>
      <c r="EA26" s="149"/>
      <c r="EB26" s="149"/>
      <c r="EC26" s="149"/>
      <c r="ED26" s="149"/>
      <c r="EE26" s="149"/>
      <c r="EF26" s="149"/>
      <c r="EG26" s="149"/>
      <c r="EH26" s="149"/>
      <c r="EI26" s="149"/>
      <c r="EJ26" s="149"/>
      <c r="EK26" s="149"/>
      <c r="EL26" s="149"/>
      <c r="EM26" s="149"/>
      <c r="EN26" s="149"/>
      <c r="EO26" s="149"/>
      <c r="EP26" s="149"/>
      <c r="EQ26" s="149"/>
      <c r="ER26" s="149"/>
      <c r="ES26" s="149"/>
      <c r="ET26" s="149"/>
      <c r="EU26" s="149"/>
      <c r="EV26" s="149"/>
      <c r="EW26" s="149"/>
      <c r="EX26" s="149"/>
      <c r="EY26" s="149"/>
      <c r="EZ26" s="149"/>
      <c r="FA26" s="149"/>
      <c r="FB26" s="149"/>
      <c r="FC26" s="149"/>
      <c r="FD26" s="149"/>
      <c r="FE26" s="149"/>
      <c r="FF26" s="149"/>
      <c r="FG26" s="149"/>
      <c r="FH26" s="149"/>
      <c r="FI26" s="149"/>
      <c r="FJ26" s="149"/>
      <c r="FK26" s="149"/>
      <c r="FL26" s="149"/>
      <c r="FM26" s="149"/>
      <c r="FN26" s="149"/>
      <c r="FO26" s="149"/>
      <c r="FP26" s="149"/>
      <c r="FQ26" s="149"/>
      <c r="FR26" s="149"/>
      <c r="FS26" s="149"/>
      <c r="FT26" s="149"/>
      <c r="FU26" s="149"/>
      <c r="FV26" s="149"/>
      <c r="FW26" s="149"/>
      <c r="FX26" s="149"/>
      <c r="FY26" s="149"/>
      <c r="FZ26" s="149"/>
      <c r="GA26" s="149"/>
      <c r="GB26" s="149"/>
      <c r="GC26" s="149"/>
      <c r="GD26" s="149"/>
      <c r="GE26" s="149"/>
      <c r="GF26" s="149"/>
      <c r="GG26" s="149"/>
      <c r="GH26" s="149"/>
      <c r="GI26" s="149"/>
      <c r="GJ26" s="149"/>
      <c r="GK26" s="149"/>
      <c r="GL26" s="149"/>
      <c r="GM26" s="149"/>
      <c r="GN26" s="149"/>
      <c r="GO26" s="149"/>
      <c r="GP26" s="149"/>
      <c r="GQ26" s="149"/>
      <c r="GR26" s="149"/>
      <c r="GS26" s="149"/>
      <c r="GT26" s="149"/>
      <c r="GU26" s="149"/>
      <c r="GV26" s="149"/>
      <c r="GW26" s="149"/>
      <c r="GX26" s="149"/>
      <c r="GY26" s="149"/>
      <c r="GZ26" s="149"/>
      <c r="HA26" s="149"/>
      <c r="HB26" s="149"/>
      <c r="HC26" s="149"/>
      <c r="HD26" s="149"/>
      <c r="HE26" s="149"/>
      <c r="HF26" s="149"/>
      <c r="HG26" s="149"/>
      <c r="HH26" s="149"/>
      <c r="HI26" s="149"/>
      <c r="HJ26" s="149"/>
      <c r="HK26" s="149"/>
      <c r="HL26" s="149"/>
      <c r="HM26" s="149"/>
      <c r="HN26" s="149"/>
      <c r="HO26" s="149"/>
      <c r="HP26" s="149"/>
      <c r="HQ26" s="149"/>
      <c r="HR26" s="149"/>
      <c r="HS26" s="149"/>
      <c r="HT26" s="149"/>
      <c r="HU26" s="149"/>
      <c r="HV26" s="149"/>
      <c r="HW26" s="149"/>
      <c r="HX26" s="149"/>
      <c r="HY26" s="149"/>
      <c r="HZ26" s="149"/>
      <c r="IA26" s="149"/>
      <c r="IB26" s="149"/>
      <c r="IC26" s="149"/>
      <c r="ID26" s="149"/>
      <c r="IE26" s="149"/>
      <c r="IF26" s="149"/>
      <c r="IG26" s="149"/>
      <c r="IH26" s="149"/>
      <c r="II26" s="149"/>
      <c r="IJ26" s="149"/>
      <c r="IK26" s="149"/>
      <c r="IL26" s="149"/>
      <c r="IM26" s="149"/>
      <c r="IN26" s="149"/>
      <c r="IO26" s="149"/>
      <c r="IP26" s="149"/>
    </row>
    <row r="27" spans="1:250" s="29" customFormat="1" ht="18" customHeight="1" x14ac:dyDescent="0.25">
      <c r="A27" s="152"/>
      <c r="B27" s="149" t="s">
        <v>474</v>
      </c>
      <c r="C27" s="149" t="s">
        <v>23</v>
      </c>
      <c r="D27" s="149"/>
      <c r="E27" s="159"/>
      <c r="F27" s="159"/>
      <c r="G27" s="159"/>
      <c r="H27"/>
      <c r="I27" s="149"/>
      <c r="J27" s="149"/>
      <c r="K27" s="149"/>
      <c r="L27"/>
      <c r="M27"/>
      <c r="N27"/>
      <c r="O27"/>
      <c r="P27"/>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149"/>
      <c r="DL27" s="149"/>
      <c r="DM27" s="149"/>
      <c r="DN27" s="149"/>
      <c r="DO27" s="149"/>
      <c r="DP27" s="149"/>
      <c r="DQ27" s="149"/>
      <c r="DR27" s="149"/>
      <c r="DS27" s="149"/>
      <c r="DT27" s="149"/>
      <c r="DU27" s="149"/>
      <c r="DV27" s="149"/>
      <c r="DW27" s="149"/>
      <c r="DX27" s="149"/>
      <c r="DY27" s="149"/>
      <c r="DZ27" s="149"/>
      <c r="EA27" s="149"/>
      <c r="EB27" s="149"/>
      <c r="EC27" s="149"/>
      <c r="ED27" s="149"/>
      <c r="EE27" s="149"/>
      <c r="EF27" s="149"/>
      <c r="EG27" s="149"/>
      <c r="EH27" s="149"/>
      <c r="EI27" s="149"/>
      <c r="EJ27" s="149"/>
      <c r="EK27" s="149"/>
      <c r="EL27" s="149"/>
      <c r="EM27" s="149"/>
      <c r="EN27" s="149"/>
      <c r="EO27" s="149"/>
      <c r="EP27" s="149"/>
      <c r="EQ27" s="149"/>
      <c r="ER27" s="149"/>
      <c r="ES27" s="149"/>
      <c r="ET27" s="149"/>
      <c r="EU27" s="149"/>
      <c r="EV27" s="149"/>
      <c r="EW27" s="149"/>
      <c r="EX27" s="149"/>
      <c r="EY27" s="149"/>
      <c r="EZ27" s="149"/>
      <c r="FA27" s="149"/>
      <c r="FB27" s="149"/>
      <c r="FC27" s="149"/>
      <c r="FD27" s="149"/>
      <c r="FE27" s="149"/>
      <c r="FF27" s="149"/>
      <c r="FG27" s="149"/>
      <c r="FH27" s="149"/>
      <c r="FI27" s="149"/>
      <c r="FJ27" s="149"/>
      <c r="FK27" s="149"/>
      <c r="FL27" s="149"/>
      <c r="FM27" s="149"/>
      <c r="FN27" s="149"/>
      <c r="FO27" s="149"/>
      <c r="FP27" s="149"/>
      <c r="FQ27" s="149"/>
      <c r="FR27" s="149"/>
      <c r="FS27" s="149"/>
      <c r="FT27" s="149"/>
      <c r="FU27" s="149"/>
      <c r="FV27" s="149"/>
      <c r="FW27" s="149"/>
      <c r="FX27" s="149"/>
      <c r="FY27" s="149"/>
      <c r="FZ27" s="149"/>
      <c r="GA27" s="149"/>
      <c r="GB27" s="149"/>
      <c r="GC27" s="149"/>
      <c r="GD27" s="149"/>
      <c r="GE27" s="149"/>
      <c r="GF27" s="149"/>
      <c r="GG27" s="149"/>
      <c r="GH27" s="149"/>
      <c r="GI27" s="149"/>
      <c r="GJ27" s="149"/>
      <c r="GK27" s="149"/>
      <c r="GL27" s="149"/>
      <c r="GM27" s="149"/>
      <c r="GN27" s="149"/>
      <c r="GO27" s="149"/>
      <c r="GP27" s="149"/>
      <c r="GQ27" s="149"/>
      <c r="GR27" s="149"/>
      <c r="GS27" s="149"/>
      <c r="GT27" s="149"/>
      <c r="GU27" s="149"/>
      <c r="GV27" s="149"/>
      <c r="GW27" s="149"/>
      <c r="GX27" s="149"/>
      <c r="GY27" s="149"/>
      <c r="GZ27" s="149"/>
      <c r="HA27" s="149"/>
      <c r="HB27" s="149"/>
      <c r="HC27" s="149"/>
      <c r="HD27" s="149"/>
      <c r="HE27" s="149"/>
      <c r="HF27" s="149"/>
      <c r="HG27" s="149"/>
      <c r="HH27" s="149"/>
      <c r="HI27" s="149"/>
      <c r="HJ27" s="149"/>
      <c r="HK27" s="149"/>
      <c r="HL27" s="149"/>
      <c r="HM27" s="149"/>
      <c r="HN27" s="149"/>
      <c r="HO27" s="149"/>
      <c r="HP27" s="149"/>
      <c r="HQ27" s="149"/>
      <c r="HR27" s="149"/>
      <c r="HS27" s="149"/>
      <c r="HT27" s="149"/>
      <c r="HU27" s="149"/>
      <c r="HV27" s="149"/>
      <c r="HW27" s="149"/>
      <c r="HX27" s="149"/>
      <c r="HY27" s="149"/>
      <c r="HZ27" s="149"/>
      <c r="IA27" s="149"/>
      <c r="IB27" s="149"/>
      <c r="IC27" s="149"/>
      <c r="ID27" s="149"/>
      <c r="IE27" s="149"/>
      <c r="IF27" s="149"/>
      <c r="IG27" s="149"/>
      <c r="IH27" s="149"/>
      <c r="II27" s="149"/>
      <c r="IJ27" s="149"/>
      <c r="IK27" s="149"/>
      <c r="IL27" s="149"/>
      <c r="IM27" s="149"/>
      <c r="IN27" s="149"/>
      <c r="IO27" s="149"/>
      <c r="IP27" s="149"/>
    </row>
    <row r="28" spans="1:250" s="29" customFormat="1" ht="18" customHeight="1" x14ac:dyDescent="0.25">
      <c r="A28" s="152"/>
      <c r="B28" s="149"/>
      <c r="C28" s="149"/>
      <c r="D28" s="149"/>
      <c r="E28" s="149"/>
      <c r="F28" s="149"/>
      <c r="G28" s="149"/>
      <c r="H28" s="155"/>
      <c r="I28" s="149"/>
      <c r="J28" s="149"/>
      <c r="K28" s="149"/>
      <c r="L28"/>
      <c r="M28"/>
      <c r="N28"/>
      <c r="O28"/>
      <c r="P28"/>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149"/>
      <c r="DL28" s="149"/>
      <c r="DM28" s="149"/>
      <c r="DN28" s="149"/>
      <c r="DO28" s="149"/>
      <c r="DP28" s="149"/>
      <c r="DQ28" s="149"/>
      <c r="DR28" s="149"/>
      <c r="DS28" s="149"/>
      <c r="DT28" s="149"/>
      <c r="DU28" s="149"/>
      <c r="DV28" s="149"/>
      <c r="DW28" s="149"/>
      <c r="DX28" s="149"/>
      <c r="DY28" s="149"/>
      <c r="DZ28" s="149"/>
      <c r="EA28" s="149"/>
      <c r="EB28" s="149"/>
      <c r="EC28" s="149"/>
      <c r="ED28" s="149"/>
      <c r="EE28" s="149"/>
      <c r="EF28" s="149"/>
      <c r="EG28" s="149"/>
      <c r="EH28" s="149"/>
      <c r="EI28" s="149"/>
      <c r="EJ28" s="149"/>
      <c r="EK28" s="149"/>
      <c r="EL28" s="149"/>
      <c r="EM28" s="149"/>
      <c r="EN28" s="149"/>
      <c r="EO28" s="149"/>
      <c r="EP28" s="149"/>
      <c r="EQ28" s="149"/>
      <c r="ER28" s="149"/>
      <c r="ES28" s="149"/>
      <c r="ET28" s="149"/>
      <c r="EU28" s="149"/>
      <c r="EV28" s="149"/>
      <c r="EW28" s="149"/>
      <c r="EX28" s="149"/>
      <c r="EY28" s="149"/>
      <c r="EZ28" s="149"/>
      <c r="FA28" s="149"/>
      <c r="FB28" s="149"/>
      <c r="FC28" s="149"/>
      <c r="FD28" s="149"/>
      <c r="FE28" s="149"/>
      <c r="FF28" s="149"/>
      <c r="FG28" s="149"/>
      <c r="FH28" s="149"/>
      <c r="FI28" s="149"/>
      <c r="FJ28" s="149"/>
      <c r="FK28" s="149"/>
      <c r="FL28" s="149"/>
      <c r="FM28" s="149"/>
      <c r="FN28" s="149"/>
      <c r="FO28" s="149"/>
      <c r="FP28" s="149"/>
      <c r="FQ28" s="149"/>
      <c r="FR28" s="149"/>
      <c r="FS28" s="149"/>
      <c r="FT28" s="149"/>
      <c r="FU28" s="149"/>
      <c r="FV28" s="149"/>
      <c r="FW28" s="149"/>
      <c r="FX28" s="149"/>
      <c r="FY28" s="149"/>
      <c r="FZ28" s="149"/>
      <c r="GA28" s="149"/>
      <c r="GB28" s="149"/>
      <c r="GC28" s="149"/>
      <c r="GD28" s="149"/>
      <c r="GE28" s="149"/>
      <c r="GF28" s="149"/>
      <c r="GG28" s="149"/>
      <c r="GH28" s="149"/>
      <c r="GI28" s="149"/>
      <c r="GJ28" s="149"/>
      <c r="GK28" s="149"/>
      <c r="GL28" s="149"/>
      <c r="GM28" s="149"/>
      <c r="GN28" s="149"/>
      <c r="GO28" s="149"/>
      <c r="GP28" s="149"/>
      <c r="GQ28" s="149"/>
      <c r="GR28" s="149"/>
      <c r="GS28" s="149"/>
      <c r="GT28" s="149"/>
      <c r="GU28" s="149"/>
      <c r="GV28" s="149"/>
      <c r="GW28" s="149"/>
      <c r="GX28" s="149"/>
      <c r="GY28" s="149"/>
      <c r="GZ28" s="149"/>
      <c r="HA28" s="149"/>
      <c r="HB28" s="149"/>
      <c r="HC28" s="149"/>
      <c r="HD28" s="149"/>
      <c r="HE28" s="149"/>
      <c r="HF28" s="149"/>
      <c r="HG28" s="149"/>
      <c r="HH28" s="149"/>
      <c r="HI28" s="149"/>
      <c r="HJ28" s="149"/>
      <c r="HK28" s="149"/>
      <c r="HL28" s="149"/>
      <c r="HM28" s="149"/>
      <c r="HN28" s="149"/>
      <c r="HO28" s="149"/>
      <c r="HP28" s="149"/>
      <c r="HQ28" s="149"/>
      <c r="HR28" s="149"/>
      <c r="HS28" s="149"/>
      <c r="HT28" s="149"/>
      <c r="HU28" s="149"/>
      <c r="HV28" s="149"/>
      <c r="HW28" s="149"/>
      <c r="HX28" s="149"/>
      <c r="HY28" s="149"/>
      <c r="HZ28" s="149"/>
      <c r="IA28" s="149"/>
      <c r="IB28" s="149"/>
      <c r="IC28" s="149"/>
      <c r="ID28" s="149"/>
      <c r="IE28" s="149"/>
      <c r="IF28" s="149"/>
      <c r="IG28" s="149"/>
      <c r="IH28" s="149"/>
      <c r="II28" s="149"/>
      <c r="IJ28" s="149"/>
      <c r="IK28" s="149"/>
      <c r="IL28" s="149"/>
      <c r="IM28" s="149"/>
      <c r="IN28" s="149"/>
      <c r="IO28" s="149"/>
      <c r="IP28" s="149"/>
    </row>
    <row r="29" spans="1:250" s="29" customFormat="1" ht="18" customHeight="1" x14ac:dyDescent="0.25">
      <c r="A29" s="152" t="s">
        <v>475</v>
      </c>
      <c r="B29" s="149"/>
      <c r="C29" s="149"/>
      <c r="D29" s="149"/>
      <c r="E29" s="149"/>
      <c r="F29" s="149"/>
      <c r="G29" s="149"/>
      <c r="H29" s="353"/>
      <c r="I29" s="149"/>
      <c r="J29" s="149"/>
      <c r="K29" s="149"/>
      <c r="L29"/>
      <c r="M29"/>
      <c r="N29"/>
      <c r="O29"/>
      <c r="P2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149"/>
      <c r="DL29" s="149"/>
      <c r="DM29" s="149"/>
      <c r="DN29" s="149"/>
      <c r="DO29" s="149"/>
      <c r="DP29" s="149"/>
      <c r="DQ29" s="149"/>
      <c r="DR29" s="149"/>
      <c r="DS29" s="149"/>
      <c r="DT29" s="149"/>
      <c r="DU29" s="149"/>
      <c r="DV29" s="149"/>
      <c r="DW29" s="149"/>
      <c r="DX29" s="149"/>
      <c r="DY29" s="149"/>
      <c r="DZ29" s="149"/>
      <c r="EA29" s="149"/>
      <c r="EB29" s="149"/>
      <c r="EC29" s="149"/>
      <c r="ED29" s="149"/>
      <c r="EE29" s="149"/>
      <c r="EF29" s="149"/>
      <c r="EG29" s="149"/>
      <c r="EH29" s="149"/>
      <c r="EI29" s="149"/>
      <c r="EJ29" s="149"/>
      <c r="EK29" s="149"/>
      <c r="EL29" s="149"/>
      <c r="EM29" s="149"/>
      <c r="EN29" s="149"/>
      <c r="EO29" s="149"/>
      <c r="EP29" s="149"/>
      <c r="EQ29" s="149"/>
      <c r="ER29" s="149"/>
      <c r="ES29" s="149"/>
      <c r="ET29" s="149"/>
      <c r="EU29" s="149"/>
      <c r="EV29" s="149"/>
      <c r="EW29" s="149"/>
      <c r="EX29" s="149"/>
      <c r="EY29" s="149"/>
      <c r="EZ29" s="149"/>
      <c r="FA29" s="149"/>
      <c r="FB29" s="149"/>
      <c r="FC29" s="149"/>
      <c r="FD29" s="149"/>
      <c r="FE29" s="149"/>
      <c r="FF29" s="149"/>
      <c r="FG29" s="149"/>
      <c r="FH29" s="149"/>
      <c r="FI29" s="149"/>
      <c r="FJ29" s="149"/>
      <c r="FK29" s="149"/>
      <c r="FL29" s="149"/>
      <c r="FM29" s="149"/>
      <c r="FN29" s="149"/>
      <c r="FO29" s="149"/>
      <c r="FP29" s="149"/>
      <c r="FQ29" s="149"/>
      <c r="FR29" s="149"/>
      <c r="FS29" s="149"/>
      <c r="FT29" s="149"/>
      <c r="FU29" s="149"/>
      <c r="FV29" s="149"/>
      <c r="FW29" s="149"/>
      <c r="FX29" s="149"/>
      <c r="FY29" s="149"/>
      <c r="FZ29" s="149"/>
      <c r="GA29" s="149"/>
      <c r="GB29" s="149"/>
      <c r="GC29" s="149"/>
      <c r="GD29" s="149"/>
      <c r="GE29" s="149"/>
      <c r="GF29" s="149"/>
      <c r="GG29" s="149"/>
      <c r="GH29" s="149"/>
      <c r="GI29" s="149"/>
      <c r="GJ29" s="149"/>
      <c r="GK29" s="149"/>
      <c r="GL29" s="149"/>
      <c r="GM29" s="149"/>
      <c r="GN29" s="149"/>
      <c r="GO29" s="149"/>
      <c r="GP29" s="149"/>
      <c r="GQ29" s="149"/>
      <c r="GR29" s="149"/>
      <c r="GS29" s="149"/>
      <c r="GT29" s="149"/>
      <c r="GU29" s="149"/>
      <c r="GV29" s="149"/>
      <c r="GW29" s="149"/>
      <c r="GX29" s="149"/>
      <c r="GY29" s="149"/>
      <c r="GZ29" s="149"/>
      <c r="HA29" s="149"/>
      <c r="HB29" s="149"/>
      <c r="HC29" s="149"/>
      <c r="HD29" s="149"/>
      <c r="HE29" s="149"/>
      <c r="HF29" s="149"/>
      <c r="HG29" s="149"/>
      <c r="HH29" s="149"/>
      <c r="HI29" s="149"/>
      <c r="HJ29" s="149"/>
      <c r="HK29" s="149"/>
      <c r="HL29" s="149"/>
      <c r="HM29" s="149"/>
      <c r="HN29" s="149"/>
      <c r="HO29" s="149"/>
      <c r="HP29" s="149"/>
      <c r="HQ29" s="149"/>
      <c r="HR29" s="149"/>
      <c r="HS29" s="149"/>
      <c r="HT29" s="149"/>
      <c r="HU29" s="149"/>
      <c r="HV29" s="149"/>
      <c r="HW29" s="149"/>
      <c r="HX29" s="149"/>
      <c r="HY29" s="149"/>
      <c r="HZ29" s="149"/>
      <c r="IA29" s="149"/>
      <c r="IB29" s="149"/>
      <c r="IC29" s="149"/>
      <c r="ID29" s="149"/>
      <c r="IE29" s="149"/>
      <c r="IF29" s="149"/>
      <c r="IG29" s="149"/>
      <c r="IH29" s="149"/>
      <c r="II29" s="149"/>
      <c r="IJ29" s="149"/>
      <c r="IK29" s="149"/>
      <c r="IL29" s="149"/>
      <c r="IM29" s="149"/>
      <c r="IN29" s="149"/>
      <c r="IO29" s="149"/>
      <c r="IP29" s="149"/>
    </row>
    <row r="30" spans="1:250" s="29" customFormat="1" ht="18" customHeight="1" x14ac:dyDescent="0.25">
      <c r="A30" s="152"/>
      <c r="B30" s="149"/>
      <c r="C30" s="149"/>
      <c r="D30" s="381"/>
      <c r="E30" s="149" t="s">
        <v>476</v>
      </c>
      <c r="F30" s="149" t="s">
        <v>476</v>
      </c>
      <c r="G30" s="149" t="s">
        <v>476</v>
      </c>
      <c r="H30" s="353"/>
      <c r="I30" s="149"/>
      <c r="K30" s="149"/>
      <c r="L30"/>
      <c r="M30"/>
      <c r="N30"/>
      <c r="O30"/>
      <c r="P30"/>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149"/>
      <c r="DL30" s="149"/>
      <c r="DM30" s="149"/>
      <c r="DN30" s="149"/>
      <c r="DO30" s="149"/>
      <c r="DP30" s="149"/>
      <c r="DQ30" s="149"/>
      <c r="DR30" s="149"/>
      <c r="DS30" s="149"/>
      <c r="DT30" s="149"/>
      <c r="DU30" s="149"/>
      <c r="DV30" s="149"/>
      <c r="DW30" s="149"/>
      <c r="DX30" s="149"/>
      <c r="DY30" s="149"/>
      <c r="DZ30" s="149"/>
      <c r="EA30" s="149"/>
      <c r="EB30" s="149"/>
      <c r="EC30" s="149"/>
      <c r="ED30" s="149"/>
      <c r="EE30" s="149"/>
      <c r="EF30" s="149"/>
      <c r="EG30" s="149"/>
      <c r="EH30" s="149"/>
      <c r="EI30" s="149"/>
      <c r="EJ30" s="149"/>
      <c r="EK30" s="149"/>
      <c r="EL30" s="149"/>
      <c r="EM30" s="149"/>
      <c r="EN30" s="149"/>
      <c r="EO30" s="149"/>
      <c r="EP30" s="149"/>
      <c r="EQ30" s="149"/>
      <c r="ER30" s="149"/>
      <c r="ES30" s="149"/>
      <c r="ET30" s="149"/>
      <c r="EU30" s="149"/>
      <c r="EV30" s="149"/>
      <c r="EW30" s="149"/>
      <c r="EX30" s="149"/>
      <c r="EY30" s="149"/>
      <c r="EZ30" s="149"/>
      <c r="FA30" s="149"/>
      <c r="FB30" s="149"/>
      <c r="FC30" s="149"/>
      <c r="FD30" s="149"/>
      <c r="FE30" s="149"/>
      <c r="FF30" s="149"/>
      <c r="FG30" s="149"/>
      <c r="FH30" s="149"/>
      <c r="FI30" s="149"/>
      <c r="FJ30" s="149"/>
      <c r="FK30" s="149"/>
      <c r="FL30" s="149"/>
      <c r="FM30" s="149"/>
      <c r="FN30" s="149"/>
      <c r="FO30" s="149"/>
      <c r="FP30" s="149"/>
      <c r="FQ30" s="149"/>
      <c r="FR30" s="149"/>
      <c r="FS30" s="149"/>
      <c r="FT30" s="149"/>
      <c r="FU30" s="149"/>
      <c r="FV30" s="149"/>
      <c r="FW30" s="149"/>
      <c r="FX30" s="149"/>
      <c r="FY30" s="149"/>
      <c r="FZ30" s="149"/>
      <c r="GA30" s="149"/>
      <c r="GB30" s="149"/>
      <c r="GC30" s="149"/>
      <c r="GD30" s="149"/>
      <c r="GE30" s="149"/>
      <c r="GF30" s="149"/>
      <c r="GG30" s="149"/>
      <c r="GH30" s="149"/>
      <c r="GI30" s="149"/>
      <c r="GJ30" s="149"/>
      <c r="GK30" s="149"/>
      <c r="GL30" s="149"/>
      <c r="GM30" s="149"/>
      <c r="GN30" s="149"/>
      <c r="GO30" s="149"/>
      <c r="GP30" s="149"/>
      <c r="GQ30" s="149"/>
      <c r="GR30" s="149"/>
      <c r="GS30" s="149"/>
      <c r="GT30" s="149"/>
      <c r="GU30" s="149"/>
      <c r="GV30" s="149"/>
      <c r="GW30" s="149"/>
      <c r="GX30" s="149"/>
      <c r="GY30" s="149"/>
      <c r="GZ30" s="149"/>
      <c r="HA30" s="149"/>
      <c r="HB30" s="149"/>
      <c r="HC30" s="149"/>
      <c r="HD30" s="149"/>
      <c r="HE30" s="149"/>
      <c r="HF30" s="149"/>
      <c r="HG30" s="149"/>
      <c r="HH30" s="149"/>
      <c r="HI30" s="149"/>
      <c r="HJ30" s="149"/>
      <c r="HK30" s="149"/>
      <c r="HL30" s="149"/>
      <c r="HM30" s="149"/>
      <c r="HN30" s="149"/>
      <c r="HO30" s="149"/>
      <c r="HP30" s="149"/>
      <c r="HQ30" s="149"/>
      <c r="HR30" s="149"/>
      <c r="HS30" s="149"/>
      <c r="HT30" s="149"/>
      <c r="HU30" s="149"/>
      <c r="HV30" s="149"/>
      <c r="HW30" s="149"/>
      <c r="HX30" s="149"/>
      <c r="HY30" s="149"/>
      <c r="HZ30" s="149"/>
      <c r="IA30" s="149"/>
      <c r="IB30" s="149"/>
      <c r="IC30" s="149"/>
      <c r="ID30" s="149"/>
      <c r="IE30" s="149"/>
      <c r="IF30" s="149"/>
      <c r="IG30" s="149"/>
      <c r="IH30" s="149"/>
      <c r="II30" s="149"/>
      <c r="IJ30" s="149"/>
      <c r="IK30" s="149"/>
      <c r="IL30" s="149"/>
      <c r="IM30" s="149"/>
      <c r="IN30" s="149"/>
      <c r="IO30" s="149"/>
      <c r="IP30" s="149"/>
    </row>
    <row r="31" spans="1:250" s="29" customFormat="1" ht="18" customHeight="1" x14ac:dyDescent="0.25">
      <c r="A31" s="152"/>
      <c r="B31" s="149" t="s">
        <v>477</v>
      </c>
      <c r="C31" s="149" t="s">
        <v>478</v>
      </c>
      <c r="D31" s="149"/>
      <c r="E31" s="160"/>
      <c r="F31" s="160"/>
      <c r="G31" s="160"/>
      <c r="H31" s="353"/>
      <c r="I31" s="149"/>
      <c r="J31" s="200"/>
      <c r="K31" s="382"/>
      <c r="L31"/>
      <c r="M31"/>
      <c r="N31"/>
      <c r="O31"/>
      <c r="P31"/>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49"/>
      <c r="EA31" s="149"/>
      <c r="EB31" s="149"/>
      <c r="EC31" s="149"/>
      <c r="ED31" s="149"/>
      <c r="EE31" s="149"/>
      <c r="EF31" s="149"/>
      <c r="EG31" s="149"/>
      <c r="EH31" s="149"/>
      <c r="EI31" s="149"/>
      <c r="EJ31" s="149"/>
      <c r="EK31" s="149"/>
      <c r="EL31" s="149"/>
      <c r="EM31" s="149"/>
      <c r="EN31" s="149"/>
      <c r="EO31" s="149"/>
      <c r="EP31" s="149"/>
      <c r="EQ31" s="149"/>
      <c r="ER31" s="149"/>
      <c r="ES31" s="149"/>
      <c r="ET31" s="149"/>
      <c r="EU31" s="149"/>
      <c r="EV31" s="149"/>
      <c r="EW31" s="149"/>
      <c r="EX31" s="149"/>
      <c r="EY31" s="149"/>
      <c r="EZ31" s="149"/>
      <c r="FA31" s="149"/>
      <c r="FB31" s="149"/>
      <c r="FC31" s="149"/>
      <c r="FD31" s="149"/>
      <c r="FE31" s="149"/>
      <c r="FF31" s="149"/>
      <c r="FG31" s="149"/>
      <c r="FH31" s="149"/>
      <c r="FI31" s="149"/>
      <c r="FJ31" s="149"/>
      <c r="FK31" s="149"/>
      <c r="FL31" s="149"/>
      <c r="FM31" s="149"/>
      <c r="FN31" s="149"/>
      <c r="FO31" s="149"/>
      <c r="FP31" s="149"/>
      <c r="FQ31" s="149"/>
      <c r="FR31" s="149"/>
      <c r="FS31" s="149"/>
      <c r="FT31" s="149"/>
      <c r="FU31" s="149"/>
      <c r="FV31" s="149"/>
      <c r="FW31" s="149"/>
      <c r="FX31" s="149"/>
      <c r="FY31" s="149"/>
      <c r="FZ31" s="149"/>
      <c r="GA31" s="149"/>
      <c r="GB31" s="149"/>
      <c r="GC31" s="149"/>
      <c r="GD31" s="149"/>
      <c r="GE31" s="149"/>
      <c r="GF31" s="149"/>
      <c r="GG31" s="149"/>
      <c r="GH31" s="149"/>
      <c r="GI31" s="149"/>
      <c r="GJ31" s="149"/>
      <c r="GK31" s="149"/>
      <c r="GL31" s="149"/>
      <c r="GM31" s="149"/>
      <c r="GN31" s="149"/>
      <c r="GO31" s="149"/>
      <c r="GP31" s="149"/>
      <c r="GQ31" s="149"/>
      <c r="GR31" s="149"/>
      <c r="GS31" s="149"/>
      <c r="GT31" s="149"/>
      <c r="GU31" s="149"/>
      <c r="GV31" s="149"/>
      <c r="GW31" s="149"/>
      <c r="GX31" s="149"/>
      <c r="GY31" s="149"/>
      <c r="GZ31" s="149"/>
      <c r="HA31" s="149"/>
      <c r="HB31" s="149"/>
      <c r="HC31" s="149"/>
      <c r="HD31" s="149"/>
      <c r="HE31" s="149"/>
      <c r="HF31" s="149"/>
      <c r="HG31" s="149"/>
      <c r="HH31" s="149"/>
      <c r="HI31" s="149"/>
      <c r="HJ31" s="149"/>
      <c r="HK31" s="149"/>
      <c r="HL31" s="149"/>
      <c r="HM31" s="149"/>
      <c r="HN31" s="149"/>
      <c r="HO31" s="149"/>
      <c r="HP31" s="149"/>
      <c r="HQ31" s="149"/>
      <c r="HR31" s="149"/>
      <c r="HS31" s="149"/>
      <c r="HT31" s="149"/>
      <c r="HU31" s="149"/>
      <c r="HV31" s="149"/>
      <c r="HW31" s="149"/>
      <c r="HX31" s="149"/>
      <c r="HY31" s="149"/>
      <c r="HZ31" s="149"/>
      <c r="IA31" s="149"/>
      <c r="IB31" s="149"/>
      <c r="IC31" s="149"/>
      <c r="ID31" s="149"/>
      <c r="IE31" s="149"/>
      <c r="IF31" s="149"/>
      <c r="IG31" s="149"/>
      <c r="IH31" s="149"/>
      <c r="II31" s="149"/>
      <c r="IJ31" s="149"/>
      <c r="IK31" s="149"/>
      <c r="IL31" s="149"/>
      <c r="IM31" s="149"/>
      <c r="IN31" s="149"/>
      <c r="IO31" s="149"/>
      <c r="IP31" s="149"/>
    </row>
    <row r="32" spans="1:250" s="29" customFormat="1" ht="18" customHeight="1" x14ac:dyDescent="0.25">
      <c r="A32" s="152"/>
      <c r="B32" s="149" t="s">
        <v>479</v>
      </c>
      <c r="C32" s="149" t="s">
        <v>480</v>
      </c>
      <c r="D32" s="149"/>
      <c r="E32" s="160"/>
      <c r="F32" s="160"/>
      <c r="G32" s="160"/>
      <c r="H32" s="353"/>
      <c r="I32" s="149"/>
      <c r="J32" s="149"/>
      <c r="K32" s="382"/>
      <c r="L32"/>
      <c r="M32"/>
      <c r="N32"/>
      <c r="O32"/>
      <c r="P32"/>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c r="GF32" s="149"/>
      <c r="GG32" s="149"/>
      <c r="GH32" s="149"/>
      <c r="GI32" s="149"/>
      <c r="GJ32" s="149"/>
      <c r="GK32" s="149"/>
      <c r="GL32" s="149"/>
      <c r="GM32" s="149"/>
      <c r="GN32" s="149"/>
      <c r="GO32" s="149"/>
      <c r="GP32" s="149"/>
      <c r="GQ32" s="149"/>
      <c r="GR32" s="149"/>
      <c r="GS32" s="149"/>
      <c r="GT32" s="149"/>
      <c r="GU32" s="149"/>
      <c r="GV32" s="149"/>
      <c r="GW32" s="149"/>
      <c r="GX32" s="149"/>
      <c r="GY32" s="149"/>
      <c r="GZ32" s="149"/>
      <c r="HA32" s="149"/>
      <c r="HB32" s="149"/>
      <c r="HC32" s="149"/>
      <c r="HD32" s="149"/>
      <c r="HE32" s="149"/>
      <c r="HF32" s="149"/>
      <c r="HG32" s="149"/>
      <c r="HH32" s="149"/>
      <c r="HI32" s="149"/>
      <c r="HJ32" s="149"/>
      <c r="HK32" s="149"/>
      <c r="HL32" s="149"/>
      <c r="HM32" s="149"/>
      <c r="HN32" s="149"/>
      <c r="HO32" s="149"/>
      <c r="HP32" s="149"/>
      <c r="HQ32" s="149"/>
      <c r="HR32" s="149"/>
      <c r="HS32" s="149"/>
      <c r="HT32" s="149"/>
      <c r="HU32" s="149"/>
      <c r="HV32" s="149"/>
      <c r="HW32" s="149"/>
      <c r="HX32" s="149"/>
      <c r="HY32" s="149"/>
      <c r="HZ32" s="149"/>
      <c r="IA32" s="149"/>
      <c r="IB32" s="149"/>
      <c r="IC32" s="149"/>
      <c r="ID32" s="149"/>
      <c r="IE32" s="149"/>
      <c r="IF32" s="149"/>
      <c r="IG32" s="149"/>
      <c r="IH32" s="149"/>
      <c r="II32" s="149"/>
      <c r="IJ32" s="149"/>
      <c r="IK32" s="149"/>
      <c r="IL32" s="149"/>
      <c r="IM32" s="149"/>
      <c r="IN32" s="149"/>
      <c r="IO32" s="149"/>
      <c r="IP32" s="149"/>
    </row>
    <row r="33" spans="1:250" s="29" customFormat="1" ht="18" customHeight="1" x14ac:dyDescent="0.25">
      <c r="A33" s="149"/>
      <c r="B33" s="149" t="s">
        <v>481</v>
      </c>
      <c r="C33" s="149" t="s">
        <v>482</v>
      </c>
      <c r="D33" s="149"/>
      <c r="E33" s="161">
        <f>IF(OR(E31="",E24=""),0,(E31+E32)/E24)</f>
        <v>0</v>
      </c>
      <c r="F33" s="161">
        <f t="shared" ref="F33:G33" si="0">IF(OR(F31="",F24=""),0,(F31+F32)/F24)</f>
        <v>0</v>
      </c>
      <c r="G33" s="161">
        <f t="shared" si="0"/>
        <v>0</v>
      </c>
      <c r="H33" s="353"/>
      <c r="I33" s="149"/>
      <c r="J33" s="149"/>
      <c r="K33" s="382"/>
      <c r="L33"/>
      <c r="M33"/>
      <c r="N33"/>
      <c r="O33"/>
      <c r="P33"/>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c r="GF33" s="149"/>
      <c r="GG33" s="149"/>
      <c r="GH33" s="149"/>
      <c r="GI33" s="149"/>
      <c r="GJ33" s="149"/>
      <c r="GK33" s="149"/>
      <c r="GL33" s="149"/>
      <c r="GM33" s="149"/>
      <c r="GN33" s="149"/>
      <c r="GO33" s="149"/>
      <c r="GP33" s="149"/>
      <c r="GQ33" s="149"/>
      <c r="GR33" s="149"/>
      <c r="GS33" s="149"/>
      <c r="GT33" s="149"/>
      <c r="GU33" s="149"/>
      <c r="GV33" s="149"/>
      <c r="GW33" s="149"/>
      <c r="GX33" s="149"/>
      <c r="GY33" s="149"/>
      <c r="GZ33" s="149"/>
      <c r="HA33" s="149"/>
      <c r="HB33" s="149"/>
      <c r="HC33" s="149"/>
      <c r="HD33" s="149"/>
      <c r="HE33" s="149"/>
      <c r="HF33" s="149"/>
      <c r="HG33" s="149"/>
      <c r="HH33" s="149"/>
      <c r="HI33" s="149"/>
      <c r="HJ33" s="149"/>
      <c r="HK33" s="149"/>
      <c r="HL33" s="149"/>
      <c r="HM33" s="149"/>
      <c r="HN33" s="149"/>
      <c r="HO33" s="149"/>
      <c r="HP33" s="149"/>
      <c r="HQ33" s="149"/>
      <c r="HR33" s="149"/>
      <c r="HS33" s="149"/>
      <c r="HT33" s="149"/>
      <c r="HU33" s="149"/>
      <c r="HV33" s="149"/>
      <c r="HW33" s="149"/>
      <c r="HX33" s="149"/>
      <c r="HY33" s="149"/>
      <c r="HZ33" s="149"/>
      <c r="IA33" s="149"/>
      <c r="IB33" s="149"/>
      <c r="IC33" s="149"/>
      <c r="ID33" s="149"/>
      <c r="IE33" s="149"/>
      <c r="IF33" s="149"/>
      <c r="IG33" s="149"/>
      <c r="IH33" s="149"/>
      <c r="II33" s="149"/>
      <c r="IJ33" s="149"/>
      <c r="IK33" s="149"/>
      <c r="IL33" s="149"/>
      <c r="IM33" s="149"/>
      <c r="IN33" s="149"/>
      <c r="IO33" s="149"/>
      <c r="IP33" s="149"/>
    </row>
    <row r="34" spans="1:250" s="29" customFormat="1" ht="18" customHeight="1" x14ac:dyDescent="0.25">
      <c r="A34" s="149"/>
      <c r="B34" s="149"/>
      <c r="C34" s="149"/>
      <c r="D34" s="149"/>
      <c r="E34" s="353"/>
      <c r="F34" s="353"/>
      <c r="G34" s="353"/>
      <c r="I34" s="149"/>
      <c r="J34" s="149"/>
      <c r="K34" s="149"/>
      <c r="L34" s="201"/>
      <c r="M34"/>
      <c r="N34"/>
      <c r="O34"/>
      <c r="P34"/>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149"/>
      <c r="DL34" s="149"/>
      <c r="DM34" s="149"/>
      <c r="DN34" s="149"/>
      <c r="DO34" s="149"/>
      <c r="DP34" s="149"/>
      <c r="DQ34" s="149"/>
      <c r="DR34" s="149"/>
      <c r="DS34" s="149"/>
      <c r="DT34" s="149"/>
      <c r="DU34" s="149"/>
      <c r="DV34" s="149"/>
      <c r="DW34" s="149"/>
      <c r="DX34" s="149"/>
      <c r="DY34" s="149"/>
      <c r="DZ34" s="149"/>
      <c r="EA34" s="149"/>
      <c r="EB34" s="149"/>
      <c r="EC34" s="149"/>
      <c r="ED34" s="149"/>
      <c r="EE34" s="149"/>
      <c r="EF34" s="149"/>
      <c r="EG34" s="149"/>
      <c r="EH34" s="149"/>
      <c r="EI34" s="149"/>
      <c r="EJ34" s="149"/>
      <c r="EK34" s="149"/>
      <c r="EL34" s="149"/>
      <c r="EM34" s="149"/>
      <c r="EN34" s="149"/>
      <c r="EO34" s="149"/>
      <c r="EP34" s="149"/>
      <c r="EQ34" s="149"/>
      <c r="ER34" s="149"/>
      <c r="ES34" s="149"/>
      <c r="ET34" s="149"/>
      <c r="EU34" s="149"/>
      <c r="EV34" s="149"/>
      <c r="EW34" s="149"/>
      <c r="EX34" s="149"/>
      <c r="EY34" s="149"/>
      <c r="EZ34" s="149"/>
      <c r="FA34" s="149"/>
      <c r="FB34" s="149"/>
      <c r="FC34" s="149"/>
      <c r="FD34" s="149"/>
      <c r="FE34" s="149"/>
      <c r="FF34" s="149"/>
      <c r="FG34" s="149"/>
      <c r="FH34" s="149"/>
      <c r="FI34" s="149"/>
      <c r="FJ34" s="149"/>
      <c r="FK34" s="149"/>
      <c r="FL34" s="149"/>
      <c r="FM34" s="149"/>
      <c r="FN34" s="149"/>
      <c r="FO34" s="149"/>
      <c r="FP34" s="149"/>
      <c r="FQ34" s="149"/>
      <c r="FR34" s="149"/>
      <c r="FS34" s="149"/>
      <c r="FT34" s="149"/>
      <c r="FU34" s="149"/>
      <c r="FV34" s="149"/>
      <c r="FW34" s="149"/>
      <c r="FX34" s="149"/>
      <c r="FY34" s="149"/>
      <c r="FZ34" s="149"/>
      <c r="GA34" s="149"/>
      <c r="GB34" s="149"/>
      <c r="GC34" s="149"/>
      <c r="GD34" s="149"/>
      <c r="GE34" s="149"/>
      <c r="GF34" s="149"/>
      <c r="GG34" s="149"/>
      <c r="GH34" s="149"/>
      <c r="GI34" s="149"/>
      <c r="GJ34" s="149"/>
      <c r="GK34" s="149"/>
      <c r="GL34" s="149"/>
      <c r="GM34" s="149"/>
      <c r="GN34" s="149"/>
      <c r="GO34" s="149"/>
      <c r="GP34" s="149"/>
      <c r="GQ34" s="149"/>
      <c r="GR34" s="149"/>
      <c r="GS34" s="149"/>
      <c r="GT34" s="149"/>
      <c r="GU34" s="149"/>
      <c r="GV34" s="149"/>
      <c r="GW34" s="149"/>
      <c r="GX34" s="149"/>
      <c r="GY34" s="149"/>
      <c r="GZ34" s="149"/>
      <c r="HA34" s="149"/>
      <c r="HB34" s="149"/>
      <c r="HC34" s="149"/>
      <c r="HD34" s="149"/>
      <c r="HE34" s="149"/>
      <c r="HF34" s="149"/>
      <c r="HG34" s="149"/>
      <c r="HH34" s="149"/>
      <c r="HI34" s="149"/>
      <c r="HJ34" s="149"/>
      <c r="HK34" s="149"/>
      <c r="HL34" s="149"/>
      <c r="HM34" s="149"/>
      <c r="HN34" s="149"/>
      <c r="HO34" s="149"/>
      <c r="HP34" s="149"/>
      <c r="HQ34" s="149"/>
      <c r="HR34" s="149"/>
      <c r="HS34" s="149"/>
      <c r="HT34" s="149"/>
      <c r="HU34" s="149"/>
      <c r="HV34" s="149"/>
      <c r="HW34" s="149"/>
      <c r="HX34" s="149"/>
      <c r="HY34" s="149"/>
      <c r="HZ34" s="149"/>
      <c r="IA34" s="149"/>
      <c r="IB34" s="149"/>
      <c r="IC34" s="149"/>
      <c r="ID34" s="149"/>
      <c r="IE34" s="149"/>
      <c r="IF34" s="149"/>
      <c r="IG34" s="149"/>
      <c r="IH34" s="149"/>
      <c r="II34" s="149"/>
      <c r="IJ34" s="149"/>
      <c r="IK34" s="149"/>
      <c r="IL34" s="149"/>
      <c r="IM34" s="149"/>
      <c r="IN34" s="149"/>
      <c r="IO34" s="149"/>
      <c r="IP34" s="149"/>
    </row>
    <row r="35" spans="1:250" s="29" customFormat="1" ht="18" customHeight="1" x14ac:dyDescent="0.25">
      <c r="A35" s="152" t="s">
        <v>483</v>
      </c>
      <c r="B35" s="149"/>
      <c r="C35" s="149"/>
      <c r="D35" s="149"/>
      <c r="E35" s="162"/>
      <c r="F35" s="162"/>
      <c r="G35" s="162"/>
      <c r="H35" s="353"/>
      <c r="I35" s="149"/>
      <c r="J35" s="149"/>
      <c r="K35" s="149"/>
      <c r="L35"/>
      <c r="M35"/>
      <c r="N35"/>
      <c r="O35"/>
      <c r="P35"/>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49"/>
      <c r="EY35" s="149"/>
      <c r="EZ35" s="149"/>
      <c r="FA35" s="149"/>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49"/>
      <c r="GM35" s="149"/>
      <c r="GN35" s="149"/>
      <c r="GO35" s="149"/>
      <c r="GP35" s="149"/>
      <c r="GQ35" s="149"/>
      <c r="GR35" s="149"/>
      <c r="GS35" s="149"/>
      <c r="GT35" s="149"/>
      <c r="GU35" s="149"/>
      <c r="GV35" s="149"/>
      <c r="GW35" s="149"/>
      <c r="GX35" s="149"/>
      <c r="GY35" s="149"/>
      <c r="GZ35" s="149"/>
      <c r="HA35" s="149"/>
      <c r="HB35" s="149"/>
      <c r="HC35" s="149"/>
      <c r="HD35" s="149"/>
      <c r="HE35" s="149"/>
      <c r="HF35" s="149"/>
      <c r="HG35" s="149"/>
      <c r="HH35" s="149"/>
      <c r="HI35" s="149"/>
      <c r="HJ35" s="149"/>
      <c r="HK35" s="149"/>
      <c r="HL35" s="149"/>
      <c r="HM35" s="149"/>
      <c r="HN35" s="149"/>
      <c r="HO35" s="149"/>
      <c r="HP35" s="149"/>
      <c r="HQ35" s="149"/>
      <c r="HR35" s="149"/>
      <c r="HS35" s="149"/>
      <c r="HT35" s="149"/>
      <c r="HU35" s="149"/>
      <c r="HV35" s="149"/>
      <c r="HW35" s="149"/>
      <c r="HX35" s="149"/>
      <c r="HY35" s="149"/>
      <c r="HZ35" s="149"/>
      <c r="IA35" s="149"/>
      <c r="IB35" s="149"/>
      <c r="IC35" s="149"/>
      <c r="ID35" s="149"/>
      <c r="IE35" s="149"/>
      <c r="IF35" s="149"/>
      <c r="IG35" s="149"/>
      <c r="IH35" s="149"/>
      <c r="II35" s="149"/>
      <c r="IJ35" s="149"/>
      <c r="IK35" s="149"/>
      <c r="IL35" s="149"/>
      <c r="IM35" s="149"/>
      <c r="IN35" s="149"/>
      <c r="IO35" s="149"/>
      <c r="IP35" s="149"/>
    </row>
    <row r="36" spans="1:250" s="29" customFormat="1" ht="18" customHeight="1" x14ac:dyDescent="0.25">
      <c r="A36" s="163"/>
      <c r="B36" s="149" t="s">
        <v>484</v>
      </c>
      <c r="C36" s="149" t="s">
        <v>485</v>
      </c>
      <c r="D36" s="149"/>
      <c r="E36" s="164"/>
      <c r="F36" s="164"/>
      <c r="G36" s="164"/>
      <c r="H36" s="162">
        <f>INDEX(HCI!$A$5:$HD$32,MATCH(MAX(HCI!$A$5:$A$32),HCI!$A$5:$A$32,0),MATCH("Richmond",HCI!$A$5:$HD$5,0))</f>
        <v>257.39999999999998</v>
      </c>
      <c r="I36" s="149"/>
      <c r="J36" s="380" t="s">
        <v>1570</v>
      </c>
      <c r="K36" s="149"/>
      <c r="L36"/>
      <c r="M36"/>
      <c r="N36"/>
      <c r="O36"/>
      <c r="P36"/>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49"/>
      <c r="FG36" s="149"/>
      <c r="FH36" s="149"/>
      <c r="FI36" s="149"/>
      <c r="FJ36" s="149"/>
      <c r="FK36" s="149"/>
      <c r="FL36" s="149"/>
      <c r="FM36" s="149"/>
      <c r="FN36" s="149"/>
      <c r="FO36" s="149"/>
      <c r="FP36" s="149"/>
      <c r="FQ36" s="149"/>
      <c r="FR36" s="149"/>
      <c r="FS36" s="149"/>
      <c r="FT36" s="149"/>
      <c r="FU36" s="149"/>
      <c r="FV36" s="149"/>
      <c r="FW36" s="149"/>
      <c r="FX36" s="149"/>
      <c r="FY36" s="149"/>
      <c r="FZ36" s="149"/>
      <c r="GA36" s="149"/>
      <c r="GB36" s="149"/>
      <c r="GC36" s="149"/>
      <c r="GD36" s="149"/>
      <c r="GE36" s="149"/>
      <c r="GF36" s="149"/>
      <c r="GG36" s="149"/>
      <c r="GH36" s="149"/>
      <c r="GI36" s="149"/>
      <c r="GJ36" s="149"/>
      <c r="GK36" s="149"/>
      <c r="GL36" s="149"/>
      <c r="GM36" s="149"/>
      <c r="GN36" s="149"/>
      <c r="GO36" s="149"/>
      <c r="GP36" s="149"/>
      <c r="GQ36" s="149"/>
      <c r="GR36" s="149"/>
      <c r="GS36" s="149"/>
      <c r="GT36" s="149"/>
      <c r="GU36" s="149"/>
      <c r="GV36" s="149"/>
      <c r="GW36" s="149"/>
      <c r="GX36" s="149"/>
      <c r="GY36" s="149"/>
      <c r="GZ36" s="149"/>
      <c r="HA36" s="149"/>
      <c r="HB36" s="149"/>
      <c r="HC36" s="149"/>
      <c r="HD36" s="149"/>
      <c r="HE36" s="149"/>
      <c r="HF36" s="149"/>
      <c r="HG36" s="149"/>
      <c r="HH36" s="149"/>
      <c r="HI36" s="149"/>
      <c r="HJ36" s="149"/>
      <c r="HK36" s="149"/>
      <c r="HL36" s="149"/>
      <c r="HM36" s="149"/>
      <c r="HN36" s="149"/>
      <c r="HO36" s="149"/>
      <c r="HP36" s="149"/>
      <c r="HQ36" s="149"/>
      <c r="HR36" s="149"/>
      <c r="HS36" s="149"/>
      <c r="HT36" s="149"/>
      <c r="HU36" s="149"/>
      <c r="HV36" s="149"/>
      <c r="HW36" s="149"/>
      <c r="HX36" s="149"/>
      <c r="HY36" s="149"/>
      <c r="HZ36" s="149"/>
      <c r="IA36" s="149"/>
      <c r="IB36" s="149"/>
      <c r="IC36" s="149"/>
      <c r="ID36" s="149"/>
      <c r="IE36" s="149"/>
      <c r="IF36" s="149"/>
      <c r="IG36" s="149"/>
      <c r="IH36" s="149"/>
      <c r="II36" s="149"/>
      <c r="IJ36" s="149"/>
      <c r="IK36" s="149"/>
      <c r="IL36" s="149"/>
      <c r="IM36" s="149"/>
      <c r="IN36" s="149"/>
      <c r="IO36" s="149"/>
      <c r="IP36" s="149"/>
    </row>
    <row r="37" spans="1:250" s="29" customFormat="1" ht="33" customHeight="1" x14ac:dyDescent="0.25">
      <c r="A37" s="149"/>
      <c r="B37" s="149" t="s">
        <v>486</v>
      </c>
      <c r="C37" s="754" t="s">
        <v>487</v>
      </c>
      <c r="D37" s="755"/>
      <c r="E37" s="161">
        <f>IF(E36="",0,($D$11/E36)*E33)</f>
        <v>0</v>
      </c>
      <c r="F37" s="161">
        <f t="shared" ref="F37:G37" si="1">IF(F36="",0,($D$11/F36)*F33)</f>
        <v>0</v>
      </c>
      <c r="G37" s="161">
        <f t="shared" si="1"/>
        <v>0</v>
      </c>
      <c r="H37" s="161">
        <f>IFERROR(_xlfn.XLOOKUP($D$8,tbl_VBCCDtable[SUMMARY Sheet Name],tbl_VBCCDtable[Median Cost/Sq.ft.],,0),0)*D11/H36</f>
        <v>0</v>
      </c>
      <c r="I37" s="149"/>
      <c r="J37" s="149"/>
      <c r="K37" s="149"/>
      <c r="L37"/>
      <c r="M37"/>
      <c r="N37"/>
      <c r="O37"/>
      <c r="P37"/>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49"/>
      <c r="FG37" s="149"/>
      <c r="FH37" s="149"/>
      <c r="FI37" s="149"/>
      <c r="FJ37" s="149"/>
      <c r="FK37" s="149"/>
      <c r="FL37" s="149"/>
      <c r="FM37" s="149"/>
      <c r="FN37" s="149"/>
      <c r="FO37" s="149"/>
      <c r="FP37" s="149"/>
      <c r="FQ37" s="149"/>
      <c r="FR37" s="149"/>
      <c r="FS37" s="149"/>
      <c r="FT37" s="149"/>
      <c r="FU37" s="149"/>
      <c r="FV37" s="149"/>
      <c r="FW37" s="149"/>
      <c r="FX37" s="149"/>
      <c r="FY37" s="149"/>
      <c r="FZ37" s="149"/>
      <c r="GA37" s="149"/>
      <c r="GB37" s="149"/>
      <c r="GC37" s="149"/>
      <c r="GD37" s="149"/>
      <c r="GE37" s="149"/>
      <c r="GF37" s="149"/>
      <c r="GG37" s="149"/>
      <c r="GH37" s="149"/>
      <c r="GI37" s="149"/>
      <c r="GJ37" s="149"/>
      <c r="GK37" s="149"/>
      <c r="GL37" s="149"/>
      <c r="GM37" s="149"/>
      <c r="GN37" s="149"/>
      <c r="GO37" s="149"/>
      <c r="GP37" s="149"/>
      <c r="GQ37" s="149"/>
      <c r="GR37" s="149"/>
      <c r="GS37" s="149"/>
      <c r="GT37" s="149"/>
      <c r="GU37" s="149"/>
      <c r="GV37" s="149"/>
      <c r="GW37" s="149"/>
      <c r="GX37" s="149"/>
      <c r="GY37" s="149"/>
      <c r="GZ37" s="149"/>
      <c r="HA37" s="149"/>
      <c r="HB37" s="149"/>
      <c r="HC37" s="149"/>
      <c r="HD37" s="149"/>
      <c r="HE37" s="149"/>
      <c r="HF37" s="149"/>
      <c r="HG37" s="149"/>
      <c r="HH37" s="149"/>
      <c r="HI37" s="149"/>
      <c r="HJ37" s="149"/>
      <c r="HK37" s="149"/>
      <c r="HL37" s="149"/>
      <c r="HM37" s="149"/>
      <c r="HN37" s="149"/>
      <c r="HO37" s="149"/>
      <c r="HP37" s="149"/>
      <c r="HQ37" s="149"/>
      <c r="HR37" s="149"/>
      <c r="HS37" s="149"/>
      <c r="HT37" s="149"/>
      <c r="HU37" s="149"/>
      <c r="HV37" s="149"/>
      <c r="HW37" s="149"/>
      <c r="HX37" s="149"/>
      <c r="HY37" s="149"/>
      <c r="HZ37" s="149"/>
      <c r="IA37" s="149"/>
      <c r="IB37" s="149"/>
      <c r="IC37" s="149"/>
      <c r="ID37" s="149"/>
      <c r="IE37" s="149"/>
      <c r="IF37" s="149"/>
      <c r="IG37" s="149"/>
      <c r="IH37" s="149"/>
      <c r="II37" s="149"/>
      <c r="IJ37" s="149"/>
      <c r="IK37" s="149"/>
      <c r="IL37" s="149"/>
      <c r="IM37" s="149"/>
      <c r="IN37" s="149"/>
      <c r="IO37" s="149"/>
      <c r="IP37" s="149"/>
    </row>
    <row r="38" spans="1:250" s="29" customFormat="1" ht="18" customHeight="1" x14ac:dyDescent="0.25">
      <c r="A38" s="149"/>
      <c r="B38" s="149"/>
      <c r="C38" s="149"/>
      <c r="D38" s="149"/>
      <c r="E38" s="166"/>
      <c r="F38" s="166"/>
      <c r="G38" s="166"/>
      <c r="H38" s="166"/>
      <c r="I38" s="149"/>
      <c r="J38" s="149"/>
      <c r="K38" s="149"/>
      <c r="L38"/>
      <c r="M38"/>
      <c r="N38"/>
      <c r="O38"/>
      <c r="P38"/>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49"/>
      <c r="FG38" s="149"/>
      <c r="FH38" s="149"/>
      <c r="FI38" s="149"/>
      <c r="FJ38" s="149"/>
      <c r="FK38" s="149"/>
      <c r="FL38" s="149"/>
      <c r="FM38" s="149"/>
      <c r="FN38" s="149"/>
      <c r="FO38" s="149"/>
      <c r="FP38" s="149"/>
      <c r="FQ38" s="149"/>
      <c r="FR38" s="149"/>
      <c r="FS38" s="149"/>
      <c r="FT38" s="149"/>
      <c r="FU38" s="149"/>
      <c r="FV38" s="149"/>
      <c r="FW38" s="149"/>
      <c r="FX38" s="149"/>
      <c r="FY38" s="149"/>
      <c r="FZ38" s="149"/>
      <c r="GA38" s="149"/>
      <c r="GB38" s="149"/>
      <c r="GC38" s="149"/>
      <c r="GD38" s="149"/>
      <c r="GE38" s="149"/>
      <c r="GF38" s="149"/>
      <c r="GG38" s="149"/>
      <c r="GH38" s="149"/>
      <c r="GI38" s="149"/>
      <c r="GJ38" s="149"/>
      <c r="GK38" s="149"/>
      <c r="GL38" s="149"/>
      <c r="GM38" s="149"/>
      <c r="GN38" s="149"/>
      <c r="GO38" s="149"/>
      <c r="GP38" s="149"/>
      <c r="GQ38" s="149"/>
      <c r="GR38" s="149"/>
      <c r="GS38" s="149"/>
      <c r="GT38" s="149"/>
      <c r="GU38" s="149"/>
      <c r="GV38" s="149"/>
      <c r="GW38" s="149"/>
      <c r="GX38" s="149"/>
      <c r="GY38" s="149"/>
      <c r="GZ38" s="149"/>
      <c r="HA38" s="149"/>
      <c r="HB38" s="149"/>
      <c r="HC38" s="149"/>
      <c r="HD38" s="149"/>
      <c r="HE38" s="149"/>
      <c r="HF38" s="149"/>
      <c r="HG38" s="149"/>
      <c r="HH38" s="149"/>
      <c r="HI38" s="149"/>
      <c r="HJ38" s="149"/>
      <c r="HK38" s="149"/>
      <c r="HL38" s="149"/>
      <c r="HM38" s="149"/>
      <c r="HN38" s="149"/>
      <c r="HO38" s="149"/>
      <c r="HP38" s="149"/>
      <c r="HQ38" s="149"/>
      <c r="HR38" s="149"/>
      <c r="HS38" s="149"/>
      <c r="HT38" s="149"/>
      <c r="HU38" s="149"/>
      <c r="HV38" s="149"/>
      <c r="HW38" s="149"/>
      <c r="HX38" s="149"/>
      <c r="HY38" s="149"/>
      <c r="HZ38" s="149"/>
      <c r="IA38" s="149"/>
      <c r="IB38" s="149"/>
      <c r="IC38" s="149"/>
      <c r="ID38" s="149"/>
      <c r="IE38" s="149"/>
      <c r="IF38" s="149"/>
      <c r="IG38" s="149"/>
      <c r="IH38" s="149"/>
      <c r="II38" s="149"/>
      <c r="IJ38" s="149"/>
      <c r="IK38" s="149"/>
      <c r="IL38" s="149"/>
      <c r="IM38" s="149"/>
      <c r="IN38" s="149"/>
      <c r="IO38" s="149"/>
      <c r="IP38" s="149"/>
    </row>
    <row r="39" spans="1:250" s="29" customFormat="1" ht="18" customHeight="1" x14ac:dyDescent="0.25">
      <c r="A39" s="152" t="s">
        <v>488</v>
      </c>
      <c r="B39" s="149"/>
      <c r="C39" s="149"/>
      <c r="D39" s="149"/>
      <c r="E39" s="353"/>
      <c r="F39" s="353"/>
      <c r="G39" s="353"/>
      <c r="H39" s="353"/>
      <c r="I39" s="149"/>
      <c r="J39" s="149"/>
      <c r="K39" s="149"/>
      <c r="L39"/>
      <c r="M39"/>
      <c r="N39"/>
      <c r="O39"/>
      <c r="P3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c r="FQ39" s="149"/>
      <c r="FR39" s="149"/>
      <c r="FS39" s="149"/>
      <c r="FT39" s="149"/>
      <c r="FU39" s="149"/>
      <c r="FV39" s="149"/>
      <c r="FW39" s="149"/>
      <c r="FX39" s="149"/>
      <c r="FY39" s="149"/>
      <c r="FZ39" s="149"/>
      <c r="GA39" s="149"/>
      <c r="GB39" s="149"/>
      <c r="GC39" s="149"/>
      <c r="GD39" s="149"/>
      <c r="GE39" s="149"/>
      <c r="GF39" s="149"/>
      <c r="GG39" s="149"/>
      <c r="GH39" s="149"/>
      <c r="GI39" s="149"/>
      <c r="GJ39" s="149"/>
      <c r="GK39" s="149"/>
      <c r="GL39" s="149"/>
      <c r="GM39" s="149"/>
      <c r="GN39" s="149"/>
      <c r="GO39" s="149"/>
      <c r="GP39" s="149"/>
      <c r="GQ39" s="149"/>
      <c r="GR39" s="149"/>
      <c r="GS39" s="149"/>
      <c r="GT39" s="149"/>
      <c r="GU39" s="149"/>
      <c r="GV39" s="149"/>
      <c r="GW39" s="149"/>
      <c r="GX39" s="149"/>
      <c r="GY39" s="149"/>
      <c r="GZ39" s="149"/>
      <c r="HA39" s="149"/>
      <c r="HB39" s="149"/>
      <c r="HC39" s="149"/>
      <c r="HD39" s="149"/>
      <c r="HE39" s="149"/>
      <c r="HF39" s="149"/>
      <c r="HG39" s="149"/>
      <c r="HH39" s="149"/>
      <c r="HI39" s="149"/>
      <c r="HJ39" s="149"/>
      <c r="HK39" s="149"/>
      <c r="HL39" s="149"/>
      <c r="HM39" s="149"/>
      <c r="HN39" s="149"/>
      <c r="HO39" s="149"/>
      <c r="HP39" s="149"/>
      <c r="HQ39" s="149"/>
      <c r="HR39" s="149"/>
      <c r="HS39" s="149"/>
      <c r="HT39" s="149"/>
      <c r="HU39" s="149"/>
      <c r="HV39" s="149"/>
      <c r="HW39" s="149"/>
      <c r="HX39" s="149"/>
      <c r="HY39" s="149"/>
      <c r="HZ39" s="149"/>
      <c r="IA39" s="149"/>
      <c r="IB39" s="149"/>
      <c r="IC39" s="149"/>
      <c r="ID39" s="149"/>
      <c r="IE39" s="149"/>
      <c r="IF39" s="149"/>
      <c r="IG39" s="149"/>
      <c r="IH39" s="149"/>
      <c r="II39" s="149"/>
      <c r="IJ39" s="149"/>
      <c r="IK39" s="149"/>
      <c r="IL39" s="149"/>
      <c r="IM39" s="149"/>
      <c r="IN39" s="149"/>
      <c r="IO39" s="149"/>
      <c r="IP39" s="149"/>
    </row>
    <row r="40" spans="1:250" s="29" customFormat="1" ht="18" customHeight="1" x14ac:dyDescent="0.25">
      <c r="A40" s="754" t="s">
        <v>489</v>
      </c>
      <c r="B40" s="754"/>
      <c r="C40" s="754"/>
      <c r="D40" s="754"/>
      <c r="E40" s="572"/>
      <c r="F40" s="572"/>
      <c r="G40" s="572"/>
      <c r="H40" s="572"/>
      <c r="I40" s="149"/>
      <c r="J40" s="149"/>
      <c r="K40" s="149"/>
      <c r="L40"/>
      <c r="M40"/>
      <c r="N40"/>
      <c r="O40"/>
      <c r="P40"/>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149"/>
      <c r="DL40" s="149"/>
      <c r="DM40" s="149"/>
      <c r="DN40" s="149"/>
      <c r="DO40" s="149"/>
      <c r="DP40" s="149"/>
      <c r="DQ40" s="149"/>
      <c r="DR40" s="149"/>
      <c r="DS40" s="149"/>
      <c r="DT40" s="149"/>
      <c r="DU40" s="149"/>
      <c r="DV40" s="149"/>
      <c r="DW40" s="149"/>
      <c r="DX40" s="149"/>
      <c r="DY40" s="149"/>
      <c r="DZ40" s="149"/>
      <c r="EA40" s="149"/>
      <c r="EB40" s="149"/>
      <c r="EC40" s="149"/>
      <c r="ED40" s="149"/>
      <c r="EE40" s="149"/>
      <c r="EF40" s="149"/>
      <c r="EG40" s="149"/>
      <c r="EH40" s="149"/>
      <c r="EI40" s="149"/>
      <c r="EJ40" s="149"/>
      <c r="EK40" s="149"/>
      <c r="EL40" s="149"/>
      <c r="EM40" s="149"/>
      <c r="EN40" s="149"/>
      <c r="EO40" s="149"/>
      <c r="EP40" s="149"/>
      <c r="EQ40" s="149"/>
      <c r="ER40" s="149"/>
      <c r="ES40" s="149"/>
      <c r="ET40" s="149"/>
      <c r="EU40" s="149"/>
      <c r="EV40" s="149"/>
      <c r="EW40" s="149"/>
      <c r="EX40" s="149"/>
      <c r="EY40" s="149"/>
      <c r="EZ40" s="149"/>
      <c r="FA40" s="149"/>
      <c r="FB40" s="149"/>
      <c r="FC40" s="149"/>
      <c r="FD40" s="149"/>
      <c r="FE40" s="149"/>
      <c r="FF40" s="149"/>
      <c r="FG40" s="149"/>
      <c r="FH40" s="149"/>
      <c r="FI40" s="149"/>
      <c r="FJ40" s="149"/>
      <c r="FK40" s="149"/>
      <c r="FL40" s="149"/>
      <c r="FM40" s="149"/>
      <c r="FN40" s="149"/>
      <c r="FO40" s="149"/>
      <c r="FP40" s="149"/>
      <c r="FQ40" s="149"/>
      <c r="FR40" s="149"/>
      <c r="FS40" s="149"/>
      <c r="FT40" s="149"/>
      <c r="FU40" s="149"/>
      <c r="FV40" s="149"/>
      <c r="FW40" s="149"/>
      <c r="FX40" s="149"/>
      <c r="FY40" s="149"/>
      <c r="FZ40" s="149"/>
      <c r="GA40" s="149"/>
      <c r="GB40" s="149"/>
      <c r="GC40" s="149"/>
      <c r="GD40" s="149"/>
      <c r="GE40" s="149"/>
      <c r="GF40" s="149"/>
      <c r="GG40" s="149"/>
      <c r="GH40" s="149"/>
      <c r="GI40" s="149"/>
      <c r="GJ40" s="149"/>
      <c r="GK40" s="149"/>
      <c r="GL40" s="149"/>
      <c r="GM40" s="149"/>
      <c r="GN40" s="149"/>
      <c r="GO40" s="149"/>
      <c r="GP40" s="149"/>
      <c r="GQ40" s="149"/>
      <c r="GR40" s="149"/>
      <c r="GS40" s="149"/>
      <c r="GT40" s="149"/>
      <c r="GU40" s="149"/>
      <c r="GV40" s="149"/>
      <c r="GW40" s="149"/>
      <c r="GX40" s="149"/>
      <c r="GY40" s="149"/>
      <c r="GZ40" s="149"/>
      <c r="HA40" s="149"/>
      <c r="HB40" s="149"/>
      <c r="HC40" s="149"/>
      <c r="HD40" s="149"/>
      <c r="HE40" s="149"/>
      <c r="HF40" s="149"/>
      <c r="HG40" s="149"/>
      <c r="HH40" s="149"/>
      <c r="HI40" s="149"/>
      <c r="HJ40" s="149"/>
      <c r="HK40" s="149"/>
      <c r="HL40" s="149"/>
      <c r="HM40" s="149"/>
      <c r="HN40" s="149"/>
      <c r="HO40" s="149"/>
      <c r="HP40" s="149"/>
      <c r="HQ40" s="149"/>
      <c r="HR40" s="149"/>
      <c r="HS40" s="149"/>
      <c r="HT40" s="149"/>
      <c r="HU40" s="149"/>
      <c r="HV40" s="149"/>
      <c r="HW40" s="149"/>
      <c r="HX40" s="149"/>
      <c r="HY40" s="149"/>
      <c r="HZ40" s="149"/>
      <c r="IA40" s="149"/>
      <c r="IB40" s="149"/>
      <c r="IC40" s="149"/>
      <c r="ID40" s="149"/>
      <c r="IE40" s="149"/>
      <c r="IF40" s="149"/>
      <c r="IG40" s="149"/>
      <c r="IH40" s="149"/>
      <c r="II40" s="149"/>
      <c r="IJ40" s="149"/>
      <c r="IK40" s="149"/>
      <c r="IL40" s="149"/>
      <c r="IM40" s="149"/>
      <c r="IN40" s="149"/>
      <c r="IO40" s="149"/>
      <c r="IP40" s="149"/>
    </row>
    <row r="41" spans="1:250" s="29" customFormat="1" ht="18" customHeight="1" x14ac:dyDescent="0.25">
      <c r="A41" s="353"/>
      <c r="B41" s="353"/>
      <c r="C41" s="353"/>
      <c r="D41" s="353" t="s">
        <v>490</v>
      </c>
      <c r="E41" s="162" t="s">
        <v>491</v>
      </c>
      <c r="F41" s="162" t="s">
        <v>491</v>
      </c>
      <c r="G41" s="162" t="s">
        <v>491</v>
      </c>
      <c r="H41" s="162" t="s">
        <v>491</v>
      </c>
      <c r="I41" s="149"/>
      <c r="J41" s="149"/>
      <c r="K41" s="149"/>
      <c r="L41"/>
      <c r="M41"/>
      <c r="N41"/>
      <c r="O41"/>
      <c r="P41"/>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149"/>
      <c r="DL41" s="149"/>
      <c r="DM41" s="149"/>
      <c r="DN41" s="149"/>
      <c r="DO41" s="149"/>
      <c r="DP41" s="149"/>
      <c r="DQ41" s="149"/>
      <c r="DR41" s="149"/>
      <c r="DS41" s="149"/>
      <c r="DT41" s="149"/>
      <c r="DU41" s="149"/>
      <c r="DV41" s="149"/>
      <c r="DW41" s="149"/>
      <c r="DX41" s="149"/>
      <c r="DY41" s="149"/>
      <c r="DZ41" s="149"/>
      <c r="EA41" s="149"/>
      <c r="EB41" s="149"/>
      <c r="EC41" s="149"/>
      <c r="ED41" s="149"/>
      <c r="EE41" s="149"/>
      <c r="EF41" s="149"/>
      <c r="EG41" s="149"/>
      <c r="EH41" s="149"/>
      <c r="EI41" s="149"/>
      <c r="EJ41" s="149"/>
      <c r="EK41" s="149"/>
      <c r="EL41" s="149"/>
      <c r="EM41" s="149"/>
      <c r="EN41" s="149"/>
      <c r="EO41" s="149"/>
      <c r="EP41" s="149"/>
      <c r="EQ41" s="149"/>
      <c r="ER41" s="149"/>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c r="GE41" s="149"/>
      <c r="GF41" s="149"/>
      <c r="GG41" s="149"/>
      <c r="GH41" s="149"/>
      <c r="GI41" s="149"/>
      <c r="GJ41" s="149"/>
      <c r="GK41" s="149"/>
      <c r="GL41" s="149"/>
      <c r="GM41" s="149"/>
      <c r="GN41" s="149"/>
      <c r="GO41" s="149"/>
      <c r="GP41" s="149"/>
      <c r="GQ41" s="149"/>
      <c r="GR41" s="149"/>
      <c r="GS41" s="149"/>
      <c r="GT41" s="149"/>
      <c r="GU41" s="149"/>
      <c r="GV41" s="149"/>
      <c r="GW41" s="149"/>
      <c r="GX41" s="149"/>
      <c r="GY41" s="149"/>
      <c r="GZ41" s="149"/>
      <c r="HA41" s="149"/>
      <c r="HB41" s="149"/>
      <c r="HC41" s="149"/>
      <c r="HD41" s="149"/>
      <c r="HE41" s="149"/>
      <c r="HF41" s="149"/>
      <c r="HG41" s="149"/>
      <c r="HH41" s="149"/>
      <c r="HI41" s="149"/>
      <c r="HJ41" s="149"/>
      <c r="HK41" s="149"/>
      <c r="HL41" s="149"/>
      <c r="HM41" s="149"/>
      <c r="HN41" s="149"/>
      <c r="HO41" s="149"/>
      <c r="HP41" s="149"/>
      <c r="HQ41" s="149"/>
      <c r="HR41" s="149"/>
      <c r="HS41" s="149"/>
      <c r="HT41" s="149"/>
      <c r="HU41" s="149"/>
      <c r="HV41" s="149"/>
      <c r="HW41" s="149"/>
      <c r="HX41" s="149"/>
      <c r="HY41" s="149"/>
      <c r="HZ41" s="149"/>
      <c r="IA41" s="149"/>
      <c r="IB41" s="149"/>
      <c r="IC41" s="149"/>
      <c r="ID41" s="149"/>
      <c r="IE41" s="149"/>
      <c r="IF41" s="149"/>
      <c r="IG41" s="149"/>
      <c r="IH41" s="149"/>
      <c r="II41" s="149"/>
      <c r="IJ41" s="149"/>
      <c r="IK41" s="149"/>
      <c r="IL41" s="149"/>
      <c r="IM41" s="149"/>
      <c r="IN41" s="149"/>
      <c r="IO41" s="149"/>
      <c r="IP41" s="149"/>
    </row>
    <row r="42" spans="1:250" s="29" customFormat="1" ht="18" customHeight="1" x14ac:dyDescent="0.25">
      <c r="A42" s="149"/>
      <c r="B42" s="149" t="s">
        <v>492</v>
      </c>
      <c r="C42" s="149" t="s">
        <v>493</v>
      </c>
      <c r="D42" s="159"/>
      <c r="E42" s="165"/>
      <c r="F42" s="165"/>
      <c r="G42" s="165"/>
      <c r="H42" s="165"/>
      <c r="I42" s="149"/>
      <c r="J42" s="149"/>
      <c r="K42" s="149"/>
      <c r="L42"/>
      <c r="M42"/>
      <c r="N42"/>
      <c r="O42"/>
      <c r="P42"/>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149"/>
      <c r="DL42" s="149"/>
      <c r="DM42" s="149"/>
      <c r="DN42" s="149"/>
      <c r="DO42" s="149"/>
      <c r="DP42" s="149"/>
      <c r="DQ42" s="149"/>
      <c r="DR42" s="149"/>
      <c r="DS42" s="149"/>
      <c r="DT42" s="149"/>
      <c r="DU42" s="149"/>
      <c r="DV42" s="149"/>
      <c r="DW42" s="149"/>
      <c r="DX42" s="149"/>
      <c r="DY42" s="149"/>
      <c r="DZ42" s="149"/>
      <c r="EA42" s="149"/>
      <c r="EB42" s="149"/>
      <c r="EC42" s="149"/>
      <c r="ED42" s="149"/>
      <c r="EE42" s="149"/>
      <c r="EF42" s="149"/>
      <c r="EG42" s="149"/>
      <c r="EH42" s="149"/>
      <c r="EI42" s="149"/>
      <c r="EJ42" s="149"/>
      <c r="EK42" s="149"/>
      <c r="EL42" s="149"/>
      <c r="EM42" s="149"/>
      <c r="EN42" s="149"/>
      <c r="EO42" s="149"/>
      <c r="EP42" s="149"/>
      <c r="EQ42" s="149"/>
      <c r="ER42" s="149"/>
      <c r="ES42" s="149"/>
      <c r="ET42" s="149"/>
      <c r="EU42" s="149"/>
      <c r="EV42" s="149"/>
      <c r="EW42" s="149"/>
      <c r="EX42" s="149"/>
      <c r="EY42" s="149"/>
      <c r="EZ42" s="149"/>
      <c r="FA42" s="149"/>
      <c r="FB42" s="149"/>
      <c r="FC42" s="149"/>
      <c r="FD42" s="149"/>
      <c r="FE42" s="149"/>
      <c r="FF42" s="149"/>
      <c r="FG42" s="149"/>
      <c r="FH42" s="149"/>
      <c r="FI42" s="149"/>
      <c r="FJ42" s="149"/>
      <c r="FK42" s="149"/>
      <c r="FL42" s="149"/>
      <c r="FM42" s="149"/>
      <c r="FN42" s="149"/>
      <c r="FO42" s="149"/>
      <c r="FP42" s="149"/>
      <c r="FQ42" s="149"/>
      <c r="FR42" s="149"/>
      <c r="FS42" s="149"/>
      <c r="FT42" s="149"/>
      <c r="FU42" s="149"/>
      <c r="FV42" s="149"/>
      <c r="FW42" s="149"/>
      <c r="FX42" s="149"/>
      <c r="FY42" s="149"/>
      <c r="FZ42" s="149"/>
      <c r="GA42" s="149"/>
      <c r="GB42" s="149"/>
      <c r="GC42" s="149"/>
      <c r="GD42" s="149"/>
      <c r="GE42" s="149"/>
      <c r="GF42" s="149"/>
      <c r="GG42" s="149"/>
      <c r="GH42" s="149"/>
      <c r="GI42" s="149"/>
      <c r="GJ42" s="149"/>
      <c r="GK42" s="149"/>
      <c r="GL42" s="149"/>
      <c r="GM42" s="149"/>
      <c r="GN42" s="149"/>
      <c r="GO42" s="149"/>
      <c r="GP42" s="149"/>
      <c r="GQ42" s="149"/>
      <c r="GR42" s="149"/>
      <c r="GS42" s="149"/>
      <c r="GT42" s="149"/>
      <c r="GU42" s="149"/>
      <c r="GV42" s="149"/>
      <c r="GW42" s="149"/>
      <c r="GX42" s="149"/>
      <c r="GY42" s="149"/>
      <c r="GZ42" s="149"/>
      <c r="HA42" s="149"/>
      <c r="HB42" s="149"/>
      <c r="HC42" s="149"/>
      <c r="HD42" s="149"/>
      <c r="HE42" s="149"/>
      <c r="HF42" s="149"/>
      <c r="HG42" s="149"/>
      <c r="HH42" s="149"/>
      <c r="HI42" s="149"/>
      <c r="HJ42" s="149"/>
      <c r="HK42" s="149"/>
      <c r="HL42" s="149"/>
      <c r="HM42" s="149"/>
      <c r="HN42" s="149"/>
      <c r="HO42" s="149"/>
      <c r="HP42" s="149"/>
      <c r="HQ42" s="149"/>
      <c r="HR42" s="149"/>
      <c r="HS42" s="149"/>
      <c r="HT42" s="149"/>
      <c r="HU42" s="149"/>
      <c r="HV42" s="149"/>
      <c r="HW42" s="149"/>
      <c r="HX42" s="149"/>
      <c r="HY42" s="149"/>
      <c r="HZ42" s="149"/>
      <c r="IA42" s="149"/>
      <c r="IB42" s="149"/>
      <c r="IC42" s="149"/>
      <c r="ID42" s="149"/>
      <c r="IE42" s="149"/>
      <c r="IF42" s="149"/>
      <c r="IG42" s="149"/>
      <c r="IH42" s="149"/>
      <c r="II42" s="149"/>
      <c r="IJ42" s="149"/>
      <c r="IK42" s="149"/>
      <c r="IL42" s="149"/>
      <c r="IM42" s="149"/>
      <c r="IN42" s="149"/>
      <c r="IO42" s="149"/>
      <c r="IP42" s="149"/>
    </row>
    <row r="43" spans="1:250" s="29" customFormat="1" ht="18" customHeight="1" x14ac:dyDescent="0.25">
      <c r="A43" s="149"/>
      <c r="B43" s="149" t="s">
        <v>494</v>
      </c>
      <c r="C43" s="149" t="s">
        <v>495</v>
      </c>
      <c r="D43" s="159"/>
      <c r="E43" s="165"/>
      <c r="F43" s="165"/>
      <c r="G43" s="165"/>
      <c r="H43" s="165"/>
      <c r="I43" s="149"/>
      <c r="J43" s="149"/>
      <c r="K43" s="149"/>
      <c r="L43"/>
      <c r="M43"/>
      <c r="N43"/>
      <c r="O43"/>
      <c r="P43"/>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149"/>
      <c r="DL43" s="149"/>
      <c r="DM43" s="149"/>
      <c r="DN43" s="149"/>
      <c r="DO43" s="149"/>
      <c r="DP43" s="149"/>
      <c r="DQ43" s="149"/>
      <c r="DR43" s="149"/>
      <c r="DS43" s="149"/>
      <c r="DT43" s="149"/>
      <c r="DU43" s="149"/>
      <c r="DV43" s="149"/>
      <c r="DW43" s="149"/>
      <c r="DX43" s="149"/>
      <c r="DY43" s="149"/>
      <c r="DZ43" s="149"/>
      <c r="EA43" s="149"/>
      <c r="EB43" s="149"/>
      <c r="EC43" s="149"/>
      <c r="ED43" s="149"/>
      <c r="EE43" s="149"/>
      <c r="EF43" s="149"/>
      <c r="EG43" s="149"/>
      <c r="EH43" s="149"/>
      <c r="EI43" s="149"/>
      <c r="EJ43" s="149"/>
      <c r="EK43" s="149"/>
      <c r="EL43" s="149"/>
      <c r="EM43" s="149"/>
      <c r="EN43" s="149"/>
      <c r="EO43" s="149"/>
      <c r="EP43" s="149"/>
      <c r="EQ43" s="149"/>
      <c r="ER43" s="149"/>
      <c r="ES43" s="149"/>
      <c r="ET43" s="149"/>
      <c r="EU43" s="149"/>
      <c r="EV43" s="149"/>
      <c r="EW43" s="149"/>
      <c r="EX43" s="149"/>
      <c r="EY43" s="149"/>
      <c r="EZ43" s="149"/>
      <c r="FA43" s="149"/>
      <c r="FB43" s="149"/>
      <c r="FC43" s="149"/>
      <c r="FD43" s="149"/>
      <c r="FE43" s="149"/>
      <c r="FF43" s="149"/>
      <c r="FG43" s="149"/>
      <c r="FH43" s="149"/>
      <c r="FI43" s="149"/>
      <c r="FJ43" s="149"/>
      <c r="FK43" s="149"/>
      <c r="FL43" s="149"/>
      <c r="FM43" s="149"/>
      <c r="FN43" s="149"/>
      <c r="FO43" s="149"/>
      <c r="FP43" s="149"/>
      <c r="FQ43" s="149"/>
      <c r="FR43" s="149"/>
      <c r="FS43" s="149"/>
      <c r="FT43" s="149"/>
      <c r="FU43" s="149"/>
      <c r="FV43" s="149"/>
      <c r="FW43" s="149"/>
      <c r="FX43" s="149"/>
      <c r="FY43" s="149"/>
      <c r="FZ43" s="149"/>
      <c r="GA43" s="149"/>
      <c r="GB43" s="149"/>
      <c r="GC43" s="149"/>
      <c r="GD43" s="149"/>
      <c r="GE43" s="149"/>
      <c r="GF43" s="149"/>
      <c r="GG43" s="149"/>
      <c r="GH43" s="149"/>
      <c r="GI43" s="149"/>
      <c r="GJ43" s="149"/>
      <c r="GK43" s="149"/>
      <c r="GL43" s="149"/>
      <c r="GM43" s="149"/>
      <c r="GN43" s="149"/>
      <c r="GO43" s="149"/>
      <c r="GP43" s="149"/>
      <c r="GQ43" s="149"/>
      <c r="GR43" s="149"/>
      <c r="GS43" s="149"/>
      <c r="GT43" s="149"/>
      <c r="GU43" s="149"/>
      <c r="GV43" s="149"/>
      <c r="GW43" s="149"/>
      <c r="GX43" s="149"/>
      <c r="GY43" s="149"/>
      <c r="GZ43" s="149"/>
      <c r="HA43" s="149"/>
      <c r="HB43" s="149"/>
      <c r="HC43" s="149"/>
      <c r="HD43" s="149"/>
      <c r="HE43" s="149"/>
      <c r="HF43" s="149"/>
      <c r="HG43" s="149"/>
      <c r="HH43" s="149"/>
      <c r="HI43" s="149"/>
      <c r="HJ43" s="149"/>
      <c r="HK43" s="149"/>
      <c r="HL43" s="149"/>
      <c r="HM43" s="149"/>
      <c r="HN43" s="149"/>
      <c r="HO43" s="149"/>
      <c r="HP43" s="149"/>
      <c r="HQ43" s="149"/>
      <c r="HR43" s="149"/>
      <c r="HS43" s="149"/>
      <c r="HT43" s="149"/>
      <c r="HU43" s="149"/>
      <c r="HV43" s="149"/>
      <c r="HW43" s="149"/>
      <c r="HX43" s="149"/>
      <c r="HY43" s="149"/>
      <c r="HZ43" s="149"/>
      <c r="IA43" s="149"/>
      <c r="IB43" s="149"/>
      <c r="IC43" s="149"/>
      <c r="ID43" s="149"/>
      <c r="IE43" s="149"/>
      <c r="IF43" s="149"/>
      <c r="IG43" s="149"/>
      <c r="IH43" s="149"/>
      <c r="II43" s="149"/>
      <c r="IJ43" s="149"/>
      <c r="IK43" s="149"/>
      <c r="IL43" s="149"/>
      <c r="IM43" s="149"/>
      <c r="IN43" s="149"/>
      <c r="IO43" s="149"/>
      <c r="IP43" s="149"/>
    </row>
    <row r="44" spans="1:250" s="29" customFormat="1" ht="18" customHeight="1" x14ac:dyDescent="0.25">
      <c r="A44" s="149"/>
      <c r="B44" s="149" t="s">
        <v>496</v>
      </c>
      <c r="C44" s="149" t="s">
        <v>497</v>
      </c>
      <c r="D44" s="159"/>
      <c r="E44" s="165"/>
      <c r="F44" s="165"/>
      <c r="G44" s="165"/>
      <c r="H44" s="165"/>
      <c r="I44" s="149"/>
      <c r="J44" s="149"/>
      <c r="K44" s="149"/>
      <c r="L44"/>
      <c r="M44"/>
      <c r="N44"/>
      <c r="O44"/>
      <c r="P44"/>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149"/>
      <c r="DL44" s="149"/>
      <c r="DM44" s="149"/>
      <c r="DN44" s="149"/>
      <c r="DO44" s="149"/>
      <c r="DP44" s="149"/>
      <c r="DQ44" s="149"/>
      <c r="DR44" s="149"/>
      <c r="DS44" s="149"/>
      <c r="DT44" s="149"/>
      <c r="DU44" s="149"/>
      <c r="DV44" s="149"/>
      <c r="DW44" s="149"/>
      <c r="DX44" s="149"/>
      <c r="DY44" s="149"/>
      <c r="DZ44" s="149"/>
      <c r="EA44" s="149"/>
      <c r="EB44" s="149"/>
      <c r="EC44" s="149"/>
      <c r="ED44" s="149"/>
      <c r="EE44" s="149"/>
      <c r="EF44" s="149"/>
      <c r="EG44" s="149"/>
      <c r="EH44" s="149"/>
      <c r="EI44" s="149"/>
      <c r="EJ44" s="149"/>
      <c r="EK44" s="149"/>
      <c r="EL44" s="149"/>
      <c r="EM44" s="149"/>
      <c r="EN44" s="149"/>
      <c r="EO44" s="149"/>
      <c r="EP44" s="149"/>
      <c r="EQ44" s="149"/>
      <c r="ER44" s="149"/>
      <c r="ES44" s="149"/>
      <c r="ET44" s="149"/>
      <c r="EU44" s="149"/>
      <c r="EV44" s="149"/>
      <c r="EW44" s="149"/>
      <c r="EX44" s="149"/>
      <c r="EY44" s="149"/>
      <c r="EZ44" s="149"/>
      <c r="FA44" s="149"/>
      <c r="FB44" s="149"/>
      <c r="FC44" s="149"/>
      <c r="FD44" s="149"/>
      <c r="FE44" s="149"/>
      <c r="FF44" s="149"/>
      <c r="FG44" s="149"/>
      <c r="FH44" s="149"/>
      <c r="FI44" s="149"/>
      <c r="FJ44" s="149"/>
      <c r="FK44" s="149"/>
      <c r="FL44" s="149"/>
      <c r="FM44" s="149"/>
      <c r="FN44" s="149"/>
      <c r="FO44" s="149"/>
      <c r="FP44" s="149"/>
      <c r="FQ44" s="149"/>
      <c r="FR44" s="149"/>
      <c r="FS44" s="149"/>
      <c r="FT44" s="149"/>
      <c r="FU44" s="149"/>
      <c r="FV44" s="149"/>
      <c r="FW44" s="149"/>
      <c r="FX44" s="149"/>
      <c r="FY44" s="149"/>
      <c r="FZ44" s="149"/>
      <c r="GA44" s="149"/>
      <c r="GB44" s="149"/>
      <c r="GC44" s="149"/>
      <c r="GD44" s="149"/>
      <c r="GE44" s="149"/>
      <c r="GF44" s="149"/>
      <c r="GG44" s="149"/>
      <c r="GH44" s="149"/>
      <c r="GI44" s="149"/>
      <c r="GJ44" s="149"/>
      <c r="GK44" s="149"/>
      <c r="GL44" s="149"/>
      <c r="GM44" s="149"/>
      <c r="GN44" s="149"/>
      <c r="GO44" s="149"/>
      <c r="GP44" s="149"/>
      <c r="GQ44" s="149"/>
      <c r="GR44" s="149"/>
      <c r="GS44" s="149"/>
      <c r="GT44" s="149"/>
      <c r="GU44" s="149"/>
      <c r="GV44" s="149"/>
      <c r="GW44" s="149"/>
      <c r="GX44" s="149"/>
      <c r="GY44" s="149"/>
      <c r="GZ44" s="149"/>
      <c r="HA44" s="149"/>
      <c r="HB44" s="149"/>
      <c r="HC44" s="149"/>
      <c r="HD44" s="149"/>
      <c r="HE44" s="149"/>
      <c r="HF44" s="149"/>
      <c r="HG44" s="149"/>
      <c r="HH44" s="149"/>
      <c r="HI44" s="149"/>
      <c r="HJ44" s="149"/>
      <c r="HK44" s="149"/>
      <c r="HL44" s="149"/>
      <c r="HM44" s="149"/>
      <c r="HN44" s="149"/>
      <c r="HO44" s="149"/>
      <c r="HP44" s="149"/>
      <c r="HQ44" s="149"/>
      <c r="HR44" s="149"/>
      <c r="HS44" s="149"/>
      <c r="HT44" s="149"/>
      <c r="HU44" s="149"/>
      <c r="HV44" s="149"/>
      <c r="HW44" s="149"/>
      <c r="HX44" s="149"/>
      <c r="HY44" s="149"/>
      <c r="HZ44" s="149"/>
      <c r="IA44" s="149"/>
      <c r="IB44" s="149"/>
      <c r="IC44" s="149"/>
      <c r="ID44" s="149"/>
      <c r="IE44" s="149"/>
      <c r="IF44" s="149"/>
      <c r="IG44" s="149"/>
      <c r="IH44" s="149"/>
      <c r="II44" s="149"/>
      <c r="IJ44" s="149"/>
      <c r="IK44" s="149"/>
      <c r="IL44" s="149"/>
      <c r="IM44" s="149"/>
      <c r="IN44" s="149"/>
      <c r="IO44" s="149"/>
      <c r="IP44" s="149"/>
    </row>
    <row r="45" spans="1:250" s="29" customFormat="1" ht="18" customHeight="1" x14ac:dyDescent="0.25">
      <c r="A45" s="149"/>
      <c r="B45" s="149" t="s">
        <v>498</v>
      </c>
      <c r="C45" s="149" t="s">
        <v>499</v>
      </c>
      <c r="D45" s="159"/>
      <c r="E45" s="165"/>
      <c r="F45" s="165"/>
      <c r="G45" s="165"/>
      <c r="H45" s="165"/>
      <c r="I45" s="149"/>
      <c r="J45" s="149"/>
      <c r="K45" s="149"/>
      <c r="L45"/>
      <c r="M45"/>
      <c r="N45"/>
      <c r="O45"/>
      <c r="P45"/>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149"/>
      <c r="DL45" s="149"/>
      <c r="DM45" s="149"/>
      <c r="DN45" s="149"/>
      <c r="DO45" s="149"/>
      <c r="DP45" s="149"/>
      <c r="DQ45" s="149"/>
      <c r="DR45" s="149"/>
      <c r="DS45" s="149"/>
      <c r="DT45" s="149"/>
      <c r="DU45" s="149"/>
      <c r="DV45" s="149"/>
      <c r="DW45" s="149"/>
      <c r="DX45" s="149"/>
      <c r="DY45" s="149"/>
      <c r="DZ45" s="149"/>
      <c r="EA45" s="149"/>
      <c r="EB45" s="149"/>
      <c r="EC45" s="149"/>
      <c r="ED45" s="149"/>
      <c r="EE45" s="149"/>
      <c r="EF45" s="149"/>
      <c r="EG45" s="149"/>
      <c r="EH45" s="149"/>
      <c r="EI45" s="149"/>
      <c r="EJ45" s="149"/>
      <c r="EK45" s="149"/>
      <c r="EL45" s="149"/>
      <c r="EM45" s="149"/>
      <c r="EN45" s="149"/>
      <c r="EO45" s="149"/>
      <c r="EP45" s="149"/>
      <c r="EQ45" s="149"/>
      <c r="ER45" s="149"/>
      <c r="ES45" s="149"/>
      <c r="ET45" s="149"/>
      <c r="EU45" s="149"/>
      <c r="EV45" s="149"/>
      <c r="EW45" s="149"/>
      <c r="EX45" s="149"/>
      <c r="EY45" s="149"/>
      <c r="EZ45" s="149"/>
      <c r="FA45" s="149"/>
      <c r="FB45" s="149"/>
      <c r="FC45" s="149"/>
      <c r="FD45" s="149"/>
      <c r="FE45" s="149"/>
      <c r="FF45" s="149"/>
      <c r="FG45" s="149"/>
      <c r="FH45" s="149"/>
      <c r="FI45" s="149"/>
      <c r="FJ45" s="149"/>
      <c r="FK45" s="149"/>
      <c r="FL45" s="149"/>
      <c r="FM45" s="149"/>
      <c r="FN45" s="149"/>
      <c r="FO45" s="149"/>
      <c r="FP45" s="149"/>
      <c r="FQ45" s="149"/>
      <c r="FR45" s="149"/>
      <c r="FS45" s="149"/>
      <c r="FT45" s="149"/>
      <c r="FU45" s="149"/>
      <c r="FV45" s="149"/>
      <c r="FW45" s="149"/>
      <c r="FX45" s="149"/>
      <c r="FY45" s="149"/>
      <c r="FZ45" s="149"/>
      <c r="GA45" s="149"/>
      <c r="GB45" s="149"/>
      <c r="GC45" s="149"/>
      <c r="GD45" s="149"/>
      <c r="GE45" s="149"/>
      <c r="GF45" s="149"/>
      <c r="GG45" s="149"/>
      <c r="GH45" s="149"/>
      <c r="GI45" s="149"/>
      <c r="GJ45" s="149"/>
      <c r="GK45" s="149"/>
      <c r="GL45" s="149"/>
      <c r="GM45" s="149"/>
      <c r="GN45" s="149"/>
      <c r="GO45" s="149"/>
      <c r="GP45" s="149"/>
      <c r="GQ45" s="149"/>
      <c r="GR45" s="149"/>
      <c r="GS45" s="149"/>
      <c r="GT45" s="149"/>
      <c r="GU45" s="149"/>
      <c r="GV45" s="149"/>
      <c r="GW45" s="149"/>
      <c r="GX45" s="149"/>
      <c r="GY45" s="149"/>
      <c r="GZ45" s="149"/>
      <c r="HA45" s="149"/>
      <c r="HB45" s="149"/>
      <c r="HC45" s="149"/>
      <c r="HD45" s="149"/>
      <c r="HE45" s="149"/>
      <c r="HF45" s="149"/>
      <c r="HG45" s="149"/>
      <c r="HH45" s="149"/>
      <c r="HI45" s="149"/>
      <c r="HJ45" s="149"/>
      <c r="HK45" s="149"/>
      <c r="HL45" s="149"/>
      <c r="HM45" s="149"/>
      <c r="HN45" s="149"/>
      <c r="HO45" s="149"/>
      <c r="HP45" s="149"/>
      <c r="HQ45" s="149"/>
      <c r="HR45" s="149"/>
      <c r="HS45" s="149"/>
      <c r="HT45" s="149"/>
      <c r="HU45" s="149"/>
      <c r="HV45" s="149"/>
      <c r="HW45" s="149"/>
      <c r="HX45" s="149"/>
      <c r="HY45" s="149"/>
      <c r="HZ45" s="149"/>
      <c r="IA45" s="149"/>
      <c r="IB45" s="149"/>
      <c r="IC45" s="149"/>
      <c r="ID45" s="149"/>
      <c r="IE45" s="149"/>
      <c r="IF45" s="149"/>
      <c r="IG45" s="149"/>
      <c r="IH45" s="149"/>
      <c r="II45" s="149"/>
      <c r="IJ45" s="149"/>
      <c r="IK45" s="149"/>
      <c r="IL45" s="149"/>
      <c r="IM45" s="149"/>
      <c r="IN45" s="149"/>
      <c r="IO45" s="149"/>
      <c r="IP45" s="149"/>
    </row>
    <row r="46" spans="1:250" s="29" customFormat="1" ht="18" customHeight="1" x14ac:dyDescent="0.25">
      <c r="A46" s="149"/>
      <c r="B46" s="149"/>
      <c r="C46" s="149"/>
      <c r="D46" s="149"/>
      <c r="E46" s="149"/>
      <c r="F46" s="149"/>
      <c r="G46" s="149"/>
      <c r="H46" s="149"/>
      <c r="I46" s="149"/>
      <c r="J46" s="149"/>
      <c r="K46" s="149"/>
      <c r="L46"/>
      <c r="M46"/>
      <c r="N46"/>
      <c r="O46"/>
      <c r="P46"/>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149"/>
      <c r="DL46" s="149"/>
      <c r="DM46" s="149"/>
      <c r="DN46" s="149"/>
      <c r="DO46" s="149"/>
      <c r="DP46" s="149"/>
      <c r="DQ46" s="149"/>
      <c r="DR46" s="149"/>
      <c r="DS46" s="149"/>
      <c r="DT46" s="149"/>
      <c r="DU46" s="149"/>
      <c r="DV46" s="149"/>
      <c r="DW46" s="149"/>
      <c r="DX46" s="149"/>
      <c r="DY46" s="149"/>
      <c r="DZ46" s="149"/>
      <c r="EA46" s="149"/>
      <c r="EB46" s="149"/>
      <c r="EC46" s="149"/>
      <c r="ED46" s="149"/>
      <c r="EE46" s="149"/>
      <c r="EF46" s="149"/>
      <c r="EG46" s="149"/>
      <c r="EH46" s="149"/>
      <c r="EI46" s="149"/>
      <c r="EJ46" s="149"/>
      <c r="EK46" s="149"/>
      <c r="EL46" s="149"/>
      <c r="EM46" s="149"/>
      <c r="EN46" s="149"/>
      <c r="EO46" s="149"/>
      <c r="EP46" s="149"/>
      <c r="EQ46" s="149"/>
      <c r="ER46" s="149"/>
      <c r="ES46" s="149"/>
      <c r="ET46" s="149"/>
      <c r="EU46" s="149"/>
      <c r="EV46" s="149"/>
      <c r="EW46" s="149"/>
      <c r="EX46" s="149"/>
      <c r="EY46" s="149"/>
      <c r="EZ46" s="149"/>
      <c r="FA46" s="149"/>
      <c r="FB46" s="149"/>
      <c r="FC46" s="149"/>
      <c r="FD46" s="149"/>
      <c r="FE46" s="149"/>
      <c r="FF46" s="149"/>
      <c r="FG46" s="149"/>
      <c r="FH46" s="149"/>
      <c r="FI46" s="149"/>
      <c r="FJ46" s="149"/>
      <c r="FK46" s="149"/>
      <c r="FL46" s="149"/>
      <c r="FM46" s="149"/>
      <c r="FN46" s="149"/>
      <c r="FO46" s="149"/>
      <c r="FP46" s="149"/>
      <c r="FQ46" s="149"/>
      <c r="FR46" s="149"/>
      <c r="FS46" s="149"/>
      <c r="FT46" s="149"/>
      <c r="FU46" s="149"/>
      <c r="FV46" s="149"/>
      <c r="FW46" s="149"/>
      <c r="FX46" s="149"/>
      <c r="FY46" s="149"/>
      <c r="FZ46" s="149"/>
      <c r="GA46" s="149"/>
      <c r="GB46" s="149"/>
      <c r="GC46" s="149"/>
      <c r="GD46" s="149"/>
      <c r="GE46" s="149"/>
      <c r="GF46" s="149"/>
      <c r="GG46" s="149"/>
      <c r="GH46" s="149"/>
      <c r="GI46" s="149"/>
      <c r="GJ46" s="149"/>
      <c r="GK46" s="149"/>
      <c r="GL46" s="149"/>
      <c r="GM46" s="149"/>
      <c r="GN46" s="149"/>
      <c r="GO46" s="149"/>
      <c r="GP46" s="149"/>
      <c r="GQ46" s="149"/>
      <c r="GR46" s="149"/>
      <c r="GS46" s="149"/>
      <c r="GT46" s="149"/>
      <c r="GU46" s="149"/>
      <c r="GV46" s="149"/>
      <c r="GW46" s="149"/>
      <c r="GX46" s="149"/>
      <c r="GY46" s="149"/>
      <c r="GZ46" s="149"/>
      <c r="HA46" s="149"/>
      <c r="HB46" s="149"/>
      <c r="HC46" s="149"/>
      <c r="HD46" s="149"/>
      <c r="HE46" s="149"/>
      <c r="HF46" s="149"/>
      <c r="HG46" s="149"/>
      <c r="HH46" s="149"/>
      <c r="HI46" s="149"/>
      <c r="HJ46" s="149"/>
      <c r="HK46" s="149"/>
      <c r="HL46" s="149"/>
      <c r="HM46" s="149"/>
      <c r="HN46" s="149"/>
      <c r="HO46" s="149"/>
      <c r="HP46" s="149"/>
      <c r="HQ46" s="149"/>
      <c r="HR46" s="149"/>
      <c r="HS46" s="149"/>
      <c r="HT46" s="149"/>
      <c r="HU46" s="149"/>
      <c r="HV46" s="149"/>
      <c r="HW46" s="149"/>
      <c r="HX46" s="149"/>
      <c r="HY46" s="149"/>
      <c r="HZ46" s="149"/>
      <c r="IA46" s="149"/>
      <c r="IB46" s="149"/>
      <c r="IC46" s="149"/>
      <c r="ID46" s="149"/>
      <c r="IE46" s="149"/>
      <c r="IF46" s="149"/>
      <c r="IG46" s="149"/>
      <c r="IH46" s="149"/>
      <c r="II46" s="149"/>
      <c r="IJ46" s="149"/>
      <c r="IK46" s="149"/>
      <c r="IL46" s="149"/>
      <c r="IM46" s="149"/>
      <c r="IN46" s="149"/>
      <c r="IO46" s="149"/>
      <c r="IP46" s="149"/>
    </row>
    <row r="47" spans="1:250" s="29" customFormat="1" ht="18" customHeight="1" x14ac:dyDescent="0.25">
      <c r="A47" s="152" t="s">
        <v>1345</v>
      </c>
      <c r="B47" s="149"/>
      <c r="C47" s="149"/>
      <c r="D47" s="149"/>
      <c r="E47" s="161">
        <f>IF(E37="","",E37+SUM(E42:E45))</f>
        <v>0</v>
      </c>
      <c r="F47" s="161">
        <f>IF(F37="","",F37+SUM(F42:F45))</f>
        <v>0</v>
      </c>
      <c r="G47" s="161">
        <f>IF(G37="","",G37+SUM(G42:G45))</f>
        <v>0</v>
      </c>
      <c r="H47" s="161">
        <f>IF(H37="","",H37+SUM(H42:H45))</f>
        <v>0</v>
      </c>
      <c r="I47" s="149"/>
      <c r="J47" s="149"/>
      <c r="K47" s="149"/>
      <c r="L47"/>
      <c r="M47"/>
      <c r="N47"/>
      <c r="O47"/>
      <c r="P47"/>
      <c r="Q47" s="149"/>
      <c r="R47" s="149"/>
      <c r="S47" s="149"/>
      <c r="T47" s="149"/>
      <c r="U47" s="149"/>
      <c r="V47" s="149"/>
      <c r="W47" s="149"/>
      <c r="X47" s="149"/>
      <c r="Y47" s="149"/>
      <c r="Z47" s="149"/>
      <c r="AA47" s="149"/>
      <c r="AB47" s="149"/>
      <c r="AC47" s="149"/>
      <c r="AD47" s="149"/>
      <c r="AE47" s="149"/>
      <c r="AF47" s="149"/>
      <c r="AG47" s="149"/>
      <c r="AH47" s="149"/>
      <c r="AI47" s="149"/>
      <c r="AJ47" s="149"/>
      <c r="AK47" s="149"/>
      <c r="AL47" s="149"/>
      <c r="AM47" s="149"/>
      <c r="AN47" s="149"/>
      <c r="AO47" s="149"/>
      <c r="AP47" s="149"/>
      <c r="AQ47" s="149"/>
      <c r="AR47" s="149"/>
      <c r="AS47" s="149"/>
      <c r="AT47" s="149"/>
      <c r="AU47" s="149"/>
      <c r="AV47" s="149"/>
      <c r="AW47" s="149"/>
      <c r="AX47" s="149"/>
      <c r="AY47" s="149"/>
      <c r="AZ47" s="149"/>
      <c r="BA47" s="149"/>
      <c r="BB47" s="149"/>
      <c r="BC47" s="149"/>
      <c r="BD47" s="149"/>
      <c r="BE47" s="149"/>
      <c r="BF47" s="149"/>
      <c r="BG47" s="149"/>
      <c r="BH47" s="149"/>
      <c r="BI47" s="149"/>
      <c r="BJ47" s="149"/>
      <c r="BK47" s="149"/>
      <c r="BL47" s="149"/>
      <c r="BM47" s="149"/>
      <c r="BN47" s="149"/>
      <c r="BO47" s="149"/>
      <c r="BP47" s="149"/>
      <c r="BQ47" s="149"/>
      <c r="BR47" s="149"/>
      <c r="BS47" s="149"/>
      <c r="BT47" s="149"/>
      <c r="BU47" s="149"/>
      <c r="BV47" s="149"/>
      <c r="BW47" s="149"/>
      <c r="BX47" s="149"/>
      <c r="BY47" s="149"/>
      <c r="BZ47" s="149"/>
      <c r="CA47" s="149"/>
      <c r="CB47" s="149"/>
      <c r="CC47" s="149"/>
      <c r="CD47" s="149"/>
      <c r="CE47" s="149"/>
      <c r="CF47" s="149"/>
      <c r="CG47" s="149"/>
      <c r="CH47" s="149"/>
      <c r="CI47" s="149"/>
      <c r="CJ47" s="149"/>
      <c r="CK47" s="149"/>
      <c r="CL47" s="149"/>
      <c r="CM47" s="149"/>
      <c r="CN47" s="149"/>
      <c r="CO47" s="149"/>
      <c r="CP47" s="149"/>
      <c r="CQ47" s="149"/>
      <c r="CR47" s="149"/>
      <c r="CS47" s="149"/>
      <c r="CT47" s="149"/>
      <c r="CU47" s="149"/>
      <c r="CV47" s="149"/>
      <c r="CW47" s="149"/>
      <c r="CX47" s="149"/>
      <c r="CY47" s="149"/>
      <c r="CZ47" s="149"/>
      <c r="DA47" s="149"/>
      <c r="DB47" s="149"/>
      <c r="DC47" s="149"/>
      <c r="DD47" s="149"/>
      <c r="DE47" s="149"/>
      <c r="DF47" s="149"/>
      <c r="DG47" s="149"/>
      <c r="DH47" s="149"/>
      <c r="DI47" s="149"/>
      <c r="DJ47" s="149"/>
      <c r="DK47" s="149"/>
      <c r="DL47" s="149"/>
      <c r="DM47" s="149"/>
      <c r="DN47" s="149"/>
      <c r="DO47" s="149"/>
      <c r="DP47" s="149"/>
      <c r="DQ47" s="149"/>
      <c r="DR47" s="149"/>
      <c r="DS47" s="149"/>
      <c r="DT47" s="149"/>
      <c r="DU47" s="149"/>
      <c r="DV47" s="149"/>
      <c r="DW47" s="149"/>
      <c r="DX47" s="149"/>
      <c r="DY47" s="149"/>
      <c r="DZ47" s="149"/>
      <c r="EA47" s="149"/>
      <c r="EB47" s="149"/>
      <c r="EC47" s="149"/>
      <c r="ED47" s="149"/>
      <c r="EE47" s="149"/>
      <c r="EF47" s="149"/>
      <c r="EG47" s="149"/>
      <c r="EH47" s="149"/>
      <c r="EI47" s="149"/>
      <c r="EJ47" s="149"/>
      <c r="EK47" s="149"/>
      <c r="EL47" s="149"/>
      <c r="EM47" s="149"/>
      <c r="EN47" s="149"/>
      <c r="EO47" s="149"/>
      <c r="EP47" s="149"/>
      <c r="EQ47" s="149"/>
      <c r="ER47" s="149"/>
      <c r="ES47" s="149"/>
      <c r="ET47" s="149"/>
      <c r="EU47" s="149"/>
      <c r="EV47" s="149"/>
      <c r="EW47" s="149"/>
      <c r="EX47" s="149"/>
      <c r="EY47" s="149"/>
      <c r="EZ47" s="149"/>
      <c r="FA47" s="149"/>
      <c r="FB47" s="149"/>
      <c r="FC47" s="149"/>
      <c r="FD47" s="149"/>
      <c r="FE47" s="149"/>
      <c r="FF47" s="149"/>
      <c r="FG47" s="149"/>
      <c r="FH47" s="149"/>
      <c r="FI47" s="149"/>
      <c r="FJ47" s="149"/>
      <c r="FK47" s="149"/>
      <c r="FL47" s="149"/>
      <c r="FM47" s="149"/>
      <c r="FN47" s="149"/>
      <c r="FO47" s="149"/>
      <c r="FP47" s="149"/>
      <c r="FQ47" s="149"/>
      <c r="FR47" s="149"/>
      <c r="FS47" s="149"/>
      <c r="FT47" s="149"/>
      <c r="FU47" s="149"/>
      <c r="FV47" s="149"/>
      <c r="FW47" s="149"/>
      <c r="FX47" s="149"/>
      <c r="FY47" s="149"/>
      <c r="FZ47" s="149"/>
      <c r="GA47" s="149"/>
      <c r="GB47" s="149"/>
      <c r="GC47" s="149"/>
      <c r="GD47" s="149"/>
      <c r="GE47" s="149"/>
      <c r="GF47" s="149"/>
      <c r="GG47" s="149"/>
      <c r="GH47" s="149"/>
      <c r="GI47" s="149"/>
      <c r="GJ47" s="149"/>
      <c r="GK47" s="149"/>
      <c r="GL47" s="149"/>
      <c r="GM47" s="149"/>
      <c r="GN47" s="149"/>
      <c r="GO47" s="149"/>
      <c r="GP47" s="149"/>
      <c r="GQ47" s="149"/>
      <c r="GR47" s="149"/>
      <c r="GS47" s="149"/>
      <c r="GT47" s="149"/>
      <c r="GU47" s="149"/>
      <c r="GV47" s="149"/>
      <c r="GW47" s="149"/>
      <c r="GX47" s="149"/>
      <c r="GY47" s="149"/>
      <c r="GZ47" s="149"/>
      <c r="HA47" s="149"/>
      <c r="HB47" s="149"/>
      <c r="HC47" s="149"/>
      <c r="HD47" s="149"/>
      <c r="HE47" s="149"/>
      <c r="HF47" s="149"/>
      <c r="HG47" s="149"/>
      <c r="HH47" s="149"/>
      <c r="HI47" s="149"/>
      <c r="HJ47" s="149"/>
      <c r="HK47" s="149"/>
      <c r="HL47" s="149"/>
      <c r="HM47" s="149"/>
      <c r="HN47" s="149"/>
      <c r="HO47" s="149"/>
      <c r="HP47" s="149"/>
      <c r="HQ47" s="149"/>
      <c r="HR47" s="149"/>
      <c r="HS47" s="149"/>
      <c r="HT47" s="149"/>
      <c r="HU47" s="149"/>
      <c r="HV47" s="149"/>
      <c r="HW47" s="149"/>
      <c r="HX47" s="149"/>
      <c r="HY47" s="149"/>
      <c r="HZ47" s="149"/>
      <c r="IA47" s="149"/>
      <c r="IB47" s="149"/>
      <c r="IC47" s="149"/>
      <c r="ID47" s="149"/>
      <c r="IE47" s="149"/>
      <c r="IF47" s="149"/>
      <c r="IG47" s="149"/>
      <c r="IH47" s="149"/>
      <c r="II47" s="149"/>
      <c r="IJ47" s="149"/>
      <c r="IK47" s="149"/>
      <c r="IL47" s="149"/>
      <c r="IM47" s="149"/>
      <c r="IN47" s="149"/>
      <c r="IO47" s="149"/>
      <c r="IP47" s="149"/>
    </row>
    <row r="48" spans="1:250" s="29" customFormat="1" ht="18" customHeight="1" x14ac:dyDescent="0.25">
      <c r="A48" s="149"/>
      <c r="B48" s="149"/>
      <c r="C48" s="149"/>
      <c r="D48" s="353"/>
      <c r="E48" s="166"/>
      <c r="F48" s="166"/>
      <c r="G48" s="166"/>
      <c r="H48" s="166"/>
      <c r="I48" s="149"/>
      <c r="J48" s="149"/>
      <c r="K48" s="149"/>
      <c r="L48"/>
      <c r="M48"/>
      <c r="N48"/>
      <c r="O48"/>
      <c r="P48"/>
      <c r="Q48" s="149"/>
      <c r="R48" s="149"/>
      <c r="S48" s="149"/>
      <c r="T48" s="149"/>
      <c r="U48" s="149"/>
      <c r="V48" s="149"/>
      <c r="W48" s="149"/>
      <c r="X48" s="149"/>
      <c r="Y48" s="149"/>
      <c r="Z48" s="149"/>
      <c r="AA48" s="149"/>
      <c r="AB48" s="149"/>
      <c r="AC48" s="149"/>
      <c r="AD48" s="149"/>
      <c r="AE48" s="149"/>
      <c r="AF48" s="149"/>
      <c r="AG48" s="149"/>
      <c r="AH48" s="149"/>
      <c r="AI48" s="149"/>
      <c r="AJ48" s="149"/>
      <c r="AK48" s="149"/>
      <c r="AL48" s="149"/>
      <c r="AM48" s="149"/>
      <c r="AN48" s="149"/>
      <c r="AO48" s="149"/>
      <c r="AP48" s="149"/>
      <c r="AQ48" s="149"/>
      <c r="AR48" s="149"/>
      <c r="AS48" s="149"/>
      <c r="AT48" s="149"/>
      <c r="AU48" s="149"/>
      <c r="AV48" s="149"/>
      <c r="AW48" s="149"/>
      <c r="AX48" s="149"/>
      <c r="AY48" s="149"/>
      <c r="AZ48" s="149"/>
      <c r="BA48" s="149"/>
      <c r="BB48" s="149"/>
      <c r="BC48" s="149"/>
      <c r="BD48" s="149"/>
      <c r="BE48" s="149"/>
      <c r="BF48" s="149"/>
      <c r="BG48" s="149"/>
      <c r="BH48" s="149"/>
      <c r="BI48" s="149"/>
      <c r="BJ48" s="149"/>
      <c r="BK48" s="149"/>
      <c r="BL48" s="149"/>
      <c r="BM48" s="149"/>
      <c r="BN48" s="149"/>
      <c r="BO48" s="149"/>
      <c r="BP48" s="149"/>
      <c r="BQ48" s="149"/>
      <c r="BR48" s="149"/>
      <c r="BS48" s="149"/>
      <c r="BT48" s="149"/>
      <c r="BU48" s="149"/>
      <c r="BV48" s="149"/>
      <c r="BW48" s="149"/>
      <c r="BX48" s="149"/>
      <c r="BY48" s="149"/>
      <c r="BZ48" s="149"/>
      <c r="CA48" s="149"/>
      <c r="CB48" s="149"/>
      <c r="CC48" s="149"/>
      <c r="CD48" s="149"/>
      <c r="CE48" s="149"/>
      <c r="CF48" s="149"/>
      <c r="CG48" s="149"/>
      <c r="CH48" s="149"/>
      <c r="CI48" s="149"/>
      <c r="CJ48" s="149"/>
      <c r="CK48" s="149"/>
      <c r="CL48" s="149"/>
      <c r="CM48" s="149"/>
      <c r="CN48" s="149"/>
      <c r="CO48" s="149"/>
      <c r="CP48" s="149"/>
      <c r="CQ48" s="149"/>
      <c r="CR48" s="149"/>
      <c r="CS48" s="149"/>
      <c r="CT48" s="149"/>
      <c r="CU48" s="149"/>
      <c r="CV48" s="149"/>
      <c r="CW48" s="149"/>
      <c r="CX48" s="149"/>
      <c r="CY48" s="149"/>
      <c r="CZ48" s="149"/>
      <c r="DA48" s="149"/>
      <c r="DB48" s="149"/>
      <c r="DC48" s="149"/>
      <c r="DD48" s="149"/>
      <c r="DE48" s="149"/>
      <c r="DF48" s="149"/>
      <c r="DG48" s="149"/>
      <c r="DH48" s="149"/>
      <c r="DI48" s="149"/>
      <c r="DJ48" s="149"/>
      <c r="DK48" s="149"/>
      <c r="DL48" s="149"/>
      <c r="DM48" s="149"/>
      <c r="DN48" s="149"/>
      <c r="DO48" s="149"/>
      <c r="DP48" s="149"/>
      <c r="DQ48" s="149"/>
      <c r="DR48" s="149"/>
      <c r="DS48" s="149"/>
      <c r="DT48" s="149"/>
      <c r="DU48" s="149"/>
      <c r="DV48" s="149"/>
      <c r="DW48" s="149"/>
      <c r="DX48" s="149"/>
      <c r="DY48" s="149"/>
      <c r="DZ48" s="149"/>
      <c r="EA48" s="149"/>
      <c r="EB48" s="149"/>
      <c r="EC48" s="149"/>
      <c r="ED48" s="149"/>
      <c r="EE48" s="149"/>
      <c r="EF48" s="149"/>
      <c r="EG48" s="149"/>
      <c r="EH48" s="149"/>
      <c r="EI48" s="149"/>
      <c r="EJ48" s="149"/>
      <c r="EK48" s="149"/>
      <c r="EL48" s="149"/>
      <c r="EM48" s="149"/>
      <c r="EN48" s="149"/>
      <c r="EO48" s="149"/>
      <c r="EP48" s="149"/>
      <c r="EQ48" s="149"/>
      <c r="ER48" s="149"/>
      <c r="ES48" s="149"/>
      <c r="ET48" s="149"/>
      <c r="EU48" s="149"/>
      <c r="EV48" s="149"/>
      <c r="EW48" s="149"/>
      <c r="EX48" s="149"/>
      <c r="EY48" s="149"/>
      <c r="EZ48" s="149"/>
      <c r="FA48" s="149"/>
      <c r="FB48" s="149"/>
      <c r="FC48" s="149"/>
      <c r="FD48" s="149"/>
      <c r="FE48" s="149"/>
      <c r="FF48" s="149"/>
      <c r="FG48" s="149"/>
      <c r="FH48" s="149"/>
      <c r="FI48" s="149"/>
      <c r="FJ48" s="149"/>
      <c r="FK48" s="149"/>
      <c r="FL48" s="149"/>
      <c r="FM48" s="149"/>
      <c r="FN48" s="149"/>
      <c r="FO48" s="149"/>
      <c r="FP48" s="149"/>
      <c r="FQ48" s="149"/>
      <c r="FR48" s="149"/>
      <c r="FS48" s="149"/>
      <c r="FT48" s="149"/>
      <c r="FU48" s="149"/>
      <c r="FV48" s="149"/>
      <c r="FW48" s="149"/>
      <c r="FX48" s="149"/>
      <c r="FY48" s="149"/>
      <c r="FZ48" s="149"/>
      <c r="GA48" s="149"/>
      <c r="GB48" s="149"/>
      <c r="GC48" s="149"/>
      <c r="GD48" s="149"/>
      <c r="GE48" s="149"/>
      <c r="GF48" s="149"/>
      <c r="GG48" s="149"/>
      <c r="GH48" s="149"/>
      <c r="GI48" s="149"/>
      <c r="GJ48" s="149"/>
      <c r="GK48" s="149"/>
      <c r="GL48" s="149"/>
      <c r="GM48" s="149"/>
      <c r="GN48" s="149"/>
      <c r="GO48" s="149"/>
      <c r="GP48" s="149"/>
      <c r="GQ48" s="149"/>
      <c r="GR48" s="149"/>
      <c r="GS48" s="149"/>
      <c r="GT48" s="149"/>
      <c r="GU48" s="149"/>
      <c r="GV48" s="149"/>
      <c r="GW48" s="149"/>
      <c r="GX48" s="149"/>
      <c r="GY48" s="149"/>
      <c r="GZ48" s="149"/>
      <c r="HA48" s="149"/>
      <c r="HB48" s="149"/>
      <c r="HC48" s="149"/>
      <c r="HD48" s="149"/>
      <c r="HE48" s="149"/>
      <c r="HF48" s="149"/>
      <c r="HG48" s="149"/>
      <c r="HH48" s="149"/>
      <c r="HI48" s="149"/>
      <c r="HJ48" s="149"/>
      <c r="HK48" s="149"/>
      <c r="HL48" s="149"/>
      <c r="HM48" s="149"/>
      <c r="HN48" s="149"/>
      <c r="HO48" s="149"/>
      <c r="HP48" s="149"/>
      <c r="HQ48" s="149"/>
      <c r="HR48" s="149"/>
      <c r="HS48" s="149"/>
      <c r="HT48" s="149"/>
      <c r="HU48" s="149"/>
      <c r="HV48" s="149"/>
      <c r="HW48" s="149"/>
      <c r="HX48" s="149"/>
      <c r="HY48" s="149"/>
      <c r="HZ48" s="149"/>
      <c r="IA48" s="149"/>
      <c r="IB48" s="149"/>
      <c r="IC48" s="149"/>
      <c r="ID48" s="149"/>
      <c r="IE48" s="149"/>
      <c r="IF48" s="149"/>
      <c r="IG48" s="149"/>
      <c r="IH48" s="149"/>
      <c r="II48" s="149"/>
      <c r="IJ48" s="149"/>
      <c r="IK48" s="149"/>
      <c r="IL48" s="149"/>
      <c r="IM48" s="149"/>
      <c r="IN48" s="149"/>
      <c r="IO48" s="149"/>
      <c r="IP48" s="149"/>
    </row>
    <row r="49" spans="1:250" s="29" customFormat="1" ht="18" customHeight="1" thickBot="1" x14ac:dyDescent="0.3">
      <c r="A49" s="152" t="s">
        <v>501</v>
      </c>
      <c r="B49" s="149"/>
      <c r="C49" s="149"/>
      <c r="D49" s="353"/>
      <c r="E49" s="353"/>
      <c r="F49" s="353"/>
      <c r="G49" s="353"/>
      <c r="H49" s="353"/>
      <c r="I49" s="149"/>
      <c r="J49" s="149"/>
      <c r="K49" s="149"/>
      <c r="L49"/>
      <c r="M49"/>
      <c r="N49"/>
      <c r="O49"/>
      <c r="P49"/>
      <c r="Q49" s="149"/>
      <c r="R49" s="149"/>
      <c r="S49" s="149"/>
      <c r="T49" s="149"/>
      <c r="U49" s="149"/>
      <c r="V49" s="149"/>
      <c r="W49" s="149"/>
      <c r="X49" s="149"/>
      <c r="Y49" s="149"/>
      <c r="Z49" s="149"/>
      <c r="AA49" s="149"/>
      <c r="AB49" s="149"/>
      <c r="AC49" s="149"/>
      <c r="AD49" s="149"/>
      <c r="AE49" s="149"/>
      <c r="AF49" s="149"/>
      <c r="AG49" s="149"/>
      <c r="AH49" s="149"/>
      <c r="AI49" s="149"/>
      <c r="AJ49" s="149"/>
      <c r="AK49" s="149"/>
      <c r="AL49" s="149"/>
      <c r="AM49" s="149"/>
      <c r="AN49" s="149"/>
      <c r="AO49" s="149"/>
      <c r="AP49" s="149"/>
      <c r="AQ49" s="149"/>
      <c r="AR49" s="149"/>
      <c r="AS49" s="149"/>
      <c r="AT49" s="149"/>
      <c r="AU49" s="149"/>
      <c r="AV49" s="149"/>
      <c r="AW49" s="149"/>
      <c r="AX49" s="149"/>
      <c r="AY49" s="149"/>
      <c r="AZ49" s="149"/>
      <c r="BA49" s="149"/>
      <c r="BB49" s="149"/>
      <c r="BC49" s="149"/>
      <c r="BD49" s="149"/>
      <c r="BE49" s="149"/>
      <c r="BF49" s="149"/>
      <c r="BG49" s="149"/>
      <c r="BH49" s="149"/>
      <c r="BI49" s="149"/>
      <c r="BJ49" s="149"/>
      <c r="BK49" s="149"/>
      <c r="BL49" s="149"/>
      <c r="BM49" s="149"/>
      <c r="BN49" s="149"/>
      <c r="BO49" s="149"/>
      <c r="BP49" s="149"/>
      <c r="BQ49" s="149"/>
      <c r="BR49" s="149"/>
      <c r="BS49" s="149"/>
      <c r="BT49" s="149"/>
      <c r="BU49" s="149"/>
      <c r="BV49" s="149"/>
      <c r="BW49" s="149"/>
      <c r="BX49" s="149"/>
      <c r="BY49" s="149"/>
      <c r="BZ49" s="149"/>
      <c r="CA49" s="149"/>
      <c r="CB49" s="149"/>
      <c r="CC49" s="149"/>
      <c r="CD49" s="149"/>
      <c r="CE49" s="149"/>
      <c r="CF49" s="149"/>
      <c r="CG49" s="149"/>
      <c r="CH49" s="149"/>
      <c r="CI49" s="149"/>
      <c r="CJ49" s="149"/>
      <c r="CK49" s="149"/>
      <c r="CL49" s="149"/>
      <c r="CM49" s="149"/>
      <c r="CN49" s="149"/>
      <c r="CO49" s="149"/>
      <c r="CP49" s="149"/>
      <c r="CQ49" s="149"/>
      <c r="CR49" s="149"/>
      <c r="CS49" s="149"/>
      <c r="CT49" s="149"/>
      <c r="CU49" s="149"/>
      <c r="CV49" s="149"/>
      <c r="CW49" s="149"/>
      <c r="CX49" s="149"/>
      <c r="CY49" s="149"/>
      <c r="CZ49" s="149"/>
      <c r="DA49" s="149"/>
      <c r="DB49" s="149"/>
      <c r="DC49" s="149"/>
      <c r="DD49" s="149"/>
      <c r="DE49" s="149"/>
      <c r="DF49" s="149"/>
      <c r="DG49" s="149"/>
      <c r="DH49" s="149"/>
      <c r="DI49" s="149"/>
      <c r="DJ49" s="149"/>
      <c r="DK49" s="149"/>
      <c r="DL49" s="149"/>
      <c r="DM49" s="149"/>
      <c r="DN49" s="149"/>
      <c r="DO49" s="149"/>
      <c r="DP49" s="149"/>
      <c r="DQ49" s="149"/>
      <c r="DR49" s="149"/>
      <c r="DS49" s="149"/>
      <c r="DT49" s="149"/>
      <c r="DU49" s="149"/>
      <c r="DV49" s="149"/>
      <c r="DW49" s="149"/>
      <c r="DX49" s="149"/>
      <c r="DY49" s="149"/>
      <c r="DZ49" s="149"/>
      <c r="EA49" s="149"/>
      <c r="EB49" s="149"/>
      <c r="EC49" s="149"/>
      <c r="ED49" s="149"/>
      <c r="EE49" s="149"/>
      <c r="EF49" s="149"/>
      <c r="EG49" s="149"/>
      <c r="EH49" s="149"/>
      <c r="EI49" s="149"/>
      <c r="EJ49" s="149"/>
      <c r="EK49" s="149"/>
      <c r="EL49" s="149"/>
      <c r="EM49" s="149"/>
      <c r="EN49" s="149"/>
      <c r="EO49" s="149"/>
      <c r="EP49" s="149"/>
      <c r="EQ49" s="149"/>
      <c r="ER49" s="149"/>
      <c r="ES49" s="149"/>
      <c r="ET49" s="149"/>
      <c r="EU49" s="149"/>
      <c r="EV49" s="149"/>
      <c r="EW49" s="149"/>
      <c r="EX49" s="149"/>
      <c r="EY49" s="149"/>
      <c r="EZ49" s="149"/>
      <c r="FA49" s="149"/>
      <c r="FB49" s="149"/>
      <c r="FC49" s="149"/>
      <c r="FD49" s="149"/>
      <c r="FE49" s="149"/>
      <c r="FF49" s="149"/>
      <c r="FG49" s="149"/>
      <c r="FH49" s="149"/>
      <c r="FI49" s="149"/>
      <c r="FJ49" s="149"/>
      <c r="FK49" s="149"/>
      <c r="FL49" s="149"/>
      <c r="FM49" s="149"/>
      <c r="FN49" s="149"/>
      <c r="FO49" s="149"/>
      <c r="FP49" s="149"/>
      <c r="FQ49" s="149"/>
      <c r="FR49" s="149"/>
      <c r="FS49" s="149"/>
      <c r="FT49" s="149"/>
      <c r="FU49" s="149"/>
      <c r="FV49" s="149"/>
      <c r="FW49" s="149"/>
      <c r="FX49" s="149"/>
      <c r="FY49" s="149"/>
      <c r="FZ49" s="149"/>
      <c r="GA49" s="149"/>
      <c r="GB49" s="149"/>
      <c r="GC49" s="149"/>
      <c r="GD49" s="149"/>
      <c r="GE49" s="149"/>
      <c r="GF49" s="149"/>
      <c r="GG49" s="149"/>
      <c r="GH49" s="149"/>
      <c r="GI49" s="149"/>
      <c r="GJ49" s="149"/>
      <c r="GK49" s="149"/>
      <c r="GL49" s="149"/>
      <c r="GM49" s="149"/>
      <c r="GN49" s="149"/>
      <c r="GO49" s="149"/>
      <c r="GP49" s="149"/>
      <c r="GQ49" s="149"/>
      <c r="GR49" s="149"/>
      <c r="GS49" s="149"/>
      <c r="GT49" s="149"/>
      <c r="GU49" s="149"/>
      <c r="GV49" s="149"/>
      <c r="GW49" s="149"/>
      <c r="GX49" s="149"/>
      <c r="GY49" s="149"/>
      <c r="GZ49" s="149"/>
      <c r="HA49" s="149"/>
      <c r="HB49" s="149"/>
      <c r="HC49" s="149"/>
      <c r="HD49" s="149"/>
      <c r="HE49" s="149"/>
      <c r="HF49" s="149"/>
      <c r="HG49" s="149"/>
      <c r="HH49" s="149"/>
      <c r="HI49" s="149"/>
      <c r="HJ49" s="149"/>
      <c r="HK49" s="149"/>
      <c r="HL49" s="149"/>
      <c r="HM49" s="149"/>
      <c r="HN49" s="149"/>
      <c r="HO49" s="149"/>
      <c r="HP49" s="149"/>
      <c r="HQ49" s="149"/>
      <c r="HR49" s="149"/>
      <c r="HS49" s="149"/>
      <c r="HT49" s="149"/>
      <c r="HU49" s="149"/>
      <c r="HV49" s="149"/>
      <c r="HW49" s="149"/>
      <c r="HX49" s="149"/>
      <c r="HY49" s="149"/>
      <c r="HZ49" s="149"/>
      <c r="IA49" s="149"/>
      <c r="IB49" s="149"/>
      <c r="IC49" s="149"/>
      <c r="ID49" s="149"/>
      <c r="IE49" s="149"/>
      <c r="IF49" s="149"/>
      <c r="IG49" s="149"/>
      <c r="IH49" s="149"/>
      <c r="II49" s="149"/>
      <c r="IJ49" s="149"/>
      <c r="IK49" s="149"/>
      <c r="IL49" s="149"/>
      <c r="IM49" s="149"/>
      <c r="IN49" s="149"/>
      <c r="IO49" s="149"/>
      <c r="IP49" s="149"/>
    </row>
    <row r="50" spans="1:250" s="29" customFormat="1" ht="18" customHeight="1" thickBot="1" x14ac:dyDescent="0.3">
      <c r="A50" s="149"/>
      <c r="B50" s="149" t="s">
        <v>502</v>
      </c>
      <c r="C50" s="149" t="s">
        <v>503</v>
      </c>
      <c r="D50" s="149"/>
      <c r="E50" s="167">
        <f>IF(E47="","",E47)</f>
        <v>0</v>
      </c>
      <c r="F50" s="168">
        <f>IF(F47="","",F47)</f>
        <v>0</v>
      </c>
      <c r="G50" s="168">
        <f>IF(G47="","",G47)</f>
        <v>0</v>
      </c>
      <c r="H50" s="169">
        <f>IF(H47="","",H47)</f>
        <v>0</v>
      </c>
      <c r="I50" s="149"/>
      <c r="J50" s="149"/>
      <c r="K50" s="149"/>
      <c r="L50"/>
      <c r="M50"/>
      <c r="N50"/>
      <c r="O50"/>
      <c r="P50"/>
      <c r="Q50" s="149"/>
      <c r="R50" s="149"/>
      <c r="S50" s="149"/>
      <c r="T50" s="149"/>
      <c r="U50" s="149"/>
      <c r="V50" s="149"/>
      <c r="W50" s="149"/>
      <c r="X50" s="149"/>
      <c r="Y50" s="149"/>
      <c r="Z50" s="149"/>
      <c r="AA50" s="149"/>
      <c r="AB50" s="149"/>
      <c r="AC50" s="149"/>
      <c r="AD50" s="149"/>
      <c r="AE50" s="149"/>
      <c r="AF50" s="149"/>
      <c r="AG50" s="149"/>
      <c r="AH50" s="149"/>
      <c r="AI50" s="149"/>
      <c r="AJ50" s="149"/>
      <c r="AK50" s="149"/>
      <c r="AL50" s="149"/>
      <c r="AM50" s="149"/>
      <c r="AN50" s="149"/>
      <c r="AO50" s="149"/>
      <c r="AP50" s="149"/>
      <c r="AQ50" s="149"/>
      <c r="AR50" s="149"/>
      <c r="AS50" s="149"/>
      <c r="AT50" s="149"/>
      <c r="AU50" s="149"/>
      <c r="AV50" s="149"/>
      <c r="AW50" s="149"/>
      <c r="AX50" s="149"/>
      <c r="AY50" s="149"/>
      <c r="AZ50" s="149"/>
      <c r="BA50" s="149"/>
      <c r="BB50" s="149"/>
      <c r="BC50" s="149"/>
      <c r="BD50" s="149"/>
      <c r="BE50" s="149"/>
      <c r="BF50" s="149"/>
      <c r="BG50" s="149"/>
      <c r="BH50" s="149"/>
      <c r="BI50" s="149"/>
      <c r="BJ50" s="149"/>
      <c r="BK50" s="149"/>
      <c r="BL50" s="149"/>
      <c r="BM50" s="149"/>
      <c r="BN50" s="149"/>
      <c r="BO50" s="149"/>
      <c r="BP50" s="149"/>
      <c r="BQ50" s="149"/>
      <c r="BR50" s="149"/>
      <c r="BS50" s="149"/>
      <c r="BT50" s="149"/>
      <c r="BU50" s="149"/>
      <c r="BV50" s="149"/>
      <c r="BW50" s="149"/>
      <c r="BX50" s="149"/>
      <c r="BY50" s="149"/>
      <c r="BZ50" s="149"/>
      <c r="CA50" s="149"/>
      <c r="CB50" s="149"/>
      <c r="CC50" s="149"/>
      <c r="CD50" s="149"/>
      <c r="CE50" s="149"/>
      <c r="CF50" s="149"/>
      <c r="CG50" s="149"/>
      <c r="CH50" s="149"/>
      <c r="CI50" s="149"/>
      <c r="CJ50" s="149"/>
      <c r="CK50" s="149"/>
      <c r="CL50" s="149"/>
      <c r="CM50" s="149"/>
      <c r="CN50" s="149"/>
      <c r="CO50" s="149"/>
      <c r="CP50" s="149"/>
      <c r="CQ50" s="149"/>
      <c r="CR50" s="149"/>
      <c r="CS50" s="149"/>
      <c r="CT50" s="149"/>
      <c r="CU50" s="149"/>
      <c r="CV50" s="149"/>
      <c r="CW50" s="149"/>
      <c r="CX50" s="149"/>
      <c r="CY50" s="149"/>
      <c r="CZ50" s="149"/>
      <c r="DA50" s="149"/>
      <c r="DB50" s="149"/>
      <c r="DC50" s="149"/>
      <c r="DD50" s="149"/>
      <c r="DE50" s="149"/>
      <c r="DF50" s="149"/>
      <c r="DG50" s="149"/>
      <c r="DH50" s="149"/>
      <c r="DI50" s="149"/>
      <c r="DJ50" s="149"/>
      <c r="DK50" s="149"/>
      <c r="DL50" s="149"/>
      <c r="DM50" s="149"/>
      <c r="DN50" s="149"/>
      <c r="DO50" s="149"/>
      <c r="DP50" s="149"/>
      <c r="DQ50" s="149"/>
      <c r="DR50" s="149"/>
      <c r="DS50" s="149"/>
      <c r="DT50" s="149"/>
      <c r="DU50" s="149"/>
      <c r="DV50" s="149"/>
      <c r="DW50" s="149"/>
      <c r="DX50" s="149"/>
      <c r="DY50" s="149"/>
      <c r="DZ50" s="149"/>
      <c r="EA50" s="149"/>
      <c r="EB50" s="149"/>
      <c r="EC50" s="149"/>
      <c r="ED50" s="149"/>
      <c r="EE50" s="149"/>
      <c r="EF50" s="149"/>
      <c r="EG50" s="149"/>
      <c r="EH50" s="149"/>
      <c r="EI50" s="149"/>
      <c r="EJ50" s="149"/>
      <c r="EK50" s="149"/>
      <c r="EL50" s="149"/>
      <c r="EM50" s="149"/>
      <c r="EN50" s="149"/>
      <c r="EO50" s="149"/>
      <c r="EP50" s="149"/>
      <c r="EQ50" s="149"/>
      <c r="ER50" s="149"/>
      <c r="ES50" s="149"/>
      <c r="ET50" s="149"/>
      <c r="EU50" s="149"/>
      <c r="EV50" s="149"/>
      <c r="EW50" s="149"/>
      <c r="EX50" s="149"/>
      <c r="EY50" s="149"/>
      <c r="EZ50" s="149"/>
      <c r="FA50" s="149"/>
      <c r="FB50" s="149"/>
      <c r="FC50" s="149"/>
      <c r="FD50" s="149"/>
      <c r="FE50" s="149"/>
      <c r="FF50" s="149"/>
      <c r="FG50" s="149"/>
      <c r="FH50" s="149"/>
      <c r="FI50" s="149"/>
      <c r="FJ50" s="149"/>
      <c r="FK50" s="149"/>
      <c r="FL50" s="149"/>
      <c r="FM50" s="149"/>
      <c r="FN50" s="149"/>
      <c r="FO50" s="149"/>
      <c r="FP50" s="149"/>
      <c r="FQ50" s="149"/>
      <c r="FR50" s="149"/>
      <c r="FS50" s="149"/>
      <c r="FT50" s="149"/>
      <c r="FU50" s="149"/>
      <c r="FV50" s="149"/>
      <c r="FW50" s="149"/>
      <c r="FX50" s="149"/>
      <c r="FY50" s="149"/>
      <c r="FZ50" s="149"/>
      <c r="GA50" s="149"/>
      <c r="GB50" s="149"/>
      <c r="GC50" s="149"/>
      <c r="GD50" s="149"/>
      <c r="GE50" s="149"/>
      <c r="GF50" s="149"/>
      <c r="GG50" s="149"/>
      <c r="GH50" s="149"/>
      <c r="GI50" s="149"/>
      <c r="GJ50" s="149"/>
      <c r="GK50" s="149"/>
      <c r="GL50" s="149"/>
      <c r="GM50" s="149"/>
      <c r="GN50" s="149"/>
      <c r="GO50" s="149"/>
      <c r="GP50" s="149"/>
      <c r="GQ50" s="149"/>
      <c r="GR50" s="149"/>
      <c r="GS50" s="149"/>
      <c r="GT50" s="149"/>
      <c r="GU50" s="149"/>
      <c r="GV50" s="149"/>
      <c r="GW50" s="149"/>
      <c r="GX50" s="149"/>
      <c r="GY50" s="149"/>
      <c r="GZ50" s="149"/>
      <c r="HA50" s="149"/>
      <c r="HB50" s="149"/>
      <c r="HC50" s="149"/>
      <c r="HD50" s="149"/>
      <c r="HE50" s="149"/>
      <c r="HF50" s="149"/>
      <c r="HG50" s="149"/>
      <c r="HH50" s="149"/>
      <c r="HI50" s="149"/>
      <c r="HJ50" s="149"/>
      <c r="HK50" s="149"/>
      <c r="HL50" s="149"/>
      <c r="HM50" s="149"/>
      <c r="HN50" s="149"/>
      <c r="HO50" s="149"/>
      <c r="HP50" s="149"/>
      <c r="HQ50" s="149"/>
      <c r="HR50" s="149"/>
      <c r="HS50" s="149"/>
      <c r="HT50" s="149"/>
      <c r="HU50" s="149"/>
      <c r="HV50" s="149"/>
      <c r="HW50" s="149"/>
      <c r="HX50" s="149"/>
      <c r="HY50" s="149"/>
      <c r="HZ50" s="149"/>
      <c r="IA50" s="149"/>
      <c r="IB50" s="149"/>
      <c r="IC50" s="149"/>
      <c r="ID50" s="149"/>
      <c r="IE50" s="149"/>
      <c r="IF50" s="149"/>
      <c r="IG50" s="149"/>
      <c r="IH50" s="149"/>
      <c r="II50" s="149"/>
      <c r="IJ50" s="149"/>
      <c r="IK50" s="149"/>
      <c r="IL50" s="149"/>
      <c r="IM50" s="149"/>
      <c r="IN50" s="149"/>
      <c r="IO50" s="149"/>
      <c r="IP50" s="149"/>
    </row>
    <row r="51" spans="1:250" s="29" customFormat="1" ht="33" customHeight="1" thickBot="1" x14ac:dyDescent="0.3">
      <c r="A51" s="149"/>
      <c r="B51" s="383" t="s">
        <v>504</v>
      </c>
      <c r="C51" s="756" t="s">
        <v>505</v>
      </c>
      <c r="D51" s="757"/>
      <c r="E51" s="384" t="e">
        <f t="array" ref="E51">(SUM(IF(E36:G36&lt;&gt;0,(E31:G31)*D11/(E36:G36)))+SUMPRODUCT(($E$42:$G$45)*($E$24:$G$24))+SUM(H37,(H42:H45))*H24*($H$15="Yes"))/(SUM(E24:G24)+SUMIF(H15,"Yes",H24))</f>
        <v>#DIV/0!</v>
      </c>
      <c r="F51" s="385"/>
      <c r="G51" s="385"/>
      <c r="H51" s="386"/>
      <c r="I51" s="149"/>
      <c r="J51" s="149"/>
      <c r="K51" s="149"/>
      <c r="L51" s="387"/>
      <c r="M51"/>
      <c r="N51"/>
      <c r="O51"/>
      <c r="P51"/>
      <c r="Q51" s="149"/>
      <c r="R51" s="149"/>
      <c r="S51" s="149"/>
      <c r="T51" s="149"/>
      <c r="U51" s="149"/>
      <c r="V51" s="149"/>
      <c r="W51" s="149"/>
      <c r="X51" s="149"/>
      <c r="Y51" s="149"/>
      <c r="Z51" s="149"/>
      <c r="AA51" s="149"/>
      <c r="AB51" s="149"/>
      <c r="AC51" s="149"/>
      <c r="AD51" s="149"/>
      <c r="AE51" s="149"/>
      <c r="AF51" s="149"/>
      <c r="AG51" s="149"/>
      <c r="AH51" s="149"/>
      <c r="AI51" s="149"/>
      <c r="AJ51" s="149"/>
      <c r="AK51" s="149"/>
      <c r="AL51" s="149"/>
      <c r="AM51" s="149"/>
      <c r="AN51" s="149"/>
      <c r="AO51" s="149"/>
      <c r="AP51" s="149"/>
      <c r="AQ51" s="149"/>
      <c r="AR51" s="149"/>
      <c r="AS51" s="149"/>
      <c r="AT51" s="149"/>
      <c r="AU51" s="149"/>
      <c r="AV51" s="149"/>
      <c r="AW51" s="149"/>
      <c r="AX51" s="149"/>
      <c r="AY51" s="149"/>
      <c r="AZ51" s="149"/>
      <c r="BA51" s="149"/>
      <c r="BB51" s="149"/>
      <c r="BC51" s="149"/>
      <c r="BD51" s="149"/>
      <c r="BE51" s="149"/>
      <c r="BF51" s="149"/>
      <c r="BG51" s="149"/>
      <c r="BH51" s="149"/>
      <c r="BI51" s="149"/>
      <c r="BJ51" s="149"/>
      <c r="BK51" s="149"/>
      <c r="BL51" s="149"/>
      <c r="BM51" s="149"/>
      <c r="BN51" s="149"/>
      <c r="BO51" s="149"/>
      <c r="BP51" s="149"/>
      <c r="BQ51" s="149"/>
      <c r="BR51" s="149"/>
      <c r="BS51" s="149"/>
      <c r="BT51" s="149"/>
      <c r="BU51" s="149"/>
      <c r="BV51" s="149"/>
      <c r="BW51" s="149"/>
      <c r="BX51" s="149"/>
      <c r="BY51" s="149"/>
      <c r="BZ51" s="149"/>
      <c r="CA51" s="149"/>
      <c r="CB51" s="149"/>
      <c r="CC51" s="149"/>
      <c r="CD51" s="149"/>
      <c r="CE51" s="149"/>
      <c r="CF51" s="149"/>
      <c r="CG51" s="149"/>
      <c r="CH51" s="149"/>
      <c r="CI51" s="149"/>
      <c r="CJ51" s="149"/>
      <c r="CK51" s="149"/>
      <c r="CL51" s="149"/>
      <c r="CM51" s="149"/>
      <c r="CN51" s="149"/>
      <c r="CO51" s="149"/>
      <c r="CP51" s="149"/>
      <c r="CQ51" s="149"/>
      <c r="CR51" s="149"/>
      <c r="CS51" s="149"/>
      <c r="CT51" s="149"/>
      <c r="CU51" s="149"/>
      <c r="CV51" s="149"/>
      <c r="CW51" s="149"/>
      <c r="CX51" s="149"/>
      <c r="CY51" s="149"/>
      <c r="CZ51" s="149"/>
      <c r="DA51" s="149"/>
      <c r="DB51" s="149"/>
      <c r="DC51" s="149"/>
      <c r="DD51" s="149"/>
      <c r="DE51" s="149"/>
      <c r="DF51" s="149"/>
      <c r="DG51" s="149"/>
      <c r="DH51" s="149"/>
      <c r="DI51" s="149"/>
      <c r="DJ51" s="149"/>
      <c r="DK51" s="149"/>
      <c r="DL51" s="149"/>
      <c r="DM51" s="149"/>
      <c r="DN51" s="149"/>
      <c r="DO51" s="149"/>
      <c r="DP51" s="149"/>
      <c r="DQ51" s="149"/>
      <c r="DR51" s="149"/>
      <c r="DS51" s="149"/>
      <c r="DT51" s="149"/>
      <c r="DU51" s="149"/>
      <c r="DV51" s="149"/>
      <c r="DW51" s="149"/>
      <c r="DX51" s="149"/>
      <c r="DY51" s="149"/>
      <c r="DZ51" s="149"/>
      <c r="EA51" s="149"/>
      <c r="EB51" s="149"/>
      <c r="EC51" s="149"/>
      <c r="ED51" s="149"/>
      <c r="EE51" s="149"/>
      <c r="EF51" s="149"/>
      <c r="EG51" s="149"/>
      <c r="EH51" s="149"/>
      <c r="EI51" s="149"/>
      <c r="EJ51" s="149"/>
      <c r="EK51" s="149"/>
      <c r="EL51" s="149"/>
      <c r="EM51" s="149"/>
      <c r="EN51" s="149"/>
      <c r="EO51" s="149"/>
      <c r="EP51" s="149"/>
      <c r="EQ51" s="149"/>
      <c r="ER51" s="149"/>
      <c r="ES51" s="149"/>
      <c r="ET51" s="149"/>
      <c r="EU51" s="149"/>
      <c r="EV51" s="149"/>
      <c r="EW51" s="149"/>
      <c r="EX51" s="149"/>
      <c r="EY51" s="149"/>
      <c r="EZ51" s="149"/>
      <c r="FA51" s="149"/>
      <c r="FB51" s="149"/>
      <c r="FC51" s="149"/>
      <c r="FD51" s="149"/>
      <c r="FE51" s="149"/>
      <c r="FF51" s="149"/>
      <c r="FG51" s="149"/>
      <c r="FH51" s="149"/>
      <c r="FI51" s="149"/>
      <c r="FJ51" s="149"/>
      <c r="FK51" s="149"/>
      <c r="FL51" s="149"/>
      <c r="FM51" s="149"/>
      <c r="FN51" s="149"/>
      <c r="FO51" s="149"/>
      <c r="FP51" s="149"/>
      <c r="FQ51" s="149"/>
      <c r="FR51" s="149"/>
      <c r="FS51" s="149"/>
      <c r="FT51" s="149"/>
      <c r="FU51" s="149"/>
      <c r="FV51" s="149"/>
      <c r="FW51" s="149"/>
      <c r="FX51" s="149"/>
      <c r="FY51" s="149"/>
      <c r="FZ51" s="149"/>
      <c r="GA51" s="149"/>
      <c r="GB51" s="149"/>
      <c r="GC51" s="149"/>
      <c r="GD51" s="149"/>
      <c r="GE51" s="149"/>
      <c r="GF51" s="149"/>
      <c r="GG51" s="149"/>
      <c r="GH51" s="149"/>
      <c r="GI51" s="149"/>
      <c r="GJ51" s="149"/>
      <c r="GK51" s="149"/>
      <c r="GL51" s="149"/>
      <c r="GM51" s="149"/>
      <c r="GN51" s="149"/>
      <c r="GO51" s="149"/>
      <c r="GP51" s="149"/>
      <c r="GQ51" s="149"/>
      <c r="GR51" s="149"/>
      <c r="GS51" s="149"/>
      <c r="GT51" s="149"/>
      <c r="GU51" s="149"/>
      <c r="GV51" s="149"/>
      <c r="GW51" s="149"/>
      <c r="GX51" s="149"/>
      <c r="GY51" s="149"/>
      <c r="GZ51" s="149"/>
      <c r="HA51" s="149"/>
      <c r="HB51" s="149"/>
      <c r="HC51" s="149"/>
      <c r="HD51" s="149"/>
      <c r="HE51" s="149"/>
      <c r="HF51" s="149"/>
      <c r="HG51" s="149"/>
      <c r="HH51" s="149"/>
      <c r="HI51" s="149"/>
      <c r="HJ51" s="149"/>
      <c r="HK51" s="149"/>
      <c r="HL51" s="149"/>
      <c r="HM51" s="149"/>
      <c r="HN51" s="149"/>
      <c r="HO51" s="149"/>
      <c r="HP51" s="149"/>
      <c r="HQ51" s="149"/>
      <c r="HR51" s="149"/>
      <c r="HS51" s="149"/>
      <c r="HT51" s="149"/>
      <c r="HU51" s="149"/>
      <c r="HV51" s="149"/>
      <c r="HW51" s="149"/>
      <c r="HX51" s="149"/>
      <c r="HY51" s="149"/>
      <c r="HZ51" s="149"/>
      <c r="IA51" s="149"/>
      <c r="IB51" s="149"/>
      <c r="IC51" s="149"/>
      <c r="ID51" s="149"/>
      <c r="IE51" s="149"/>
      <c r="IF51" s="149"/>
      <c r="IG51" s="149"/>
      <c r="IH51" s="149"/>
      <c r="II51" s="149"/>
      <c r="IJ51" s="149"/>
      <c r="IK51" s="149"/>
      <c r="IL51" s="149"/>
      <c r="IM51" s="149"/>
      <c r="IN51" s="149"/>
      <c r="IO51" s="149"/>
      <c r="IP51" s="149"/>
    </row>
    <row r="52" spans="1:250" s="29" customFormat="1" ht="18" customHeight="1" x14ac:dyDescent="0.25">
      <c r="A52" s="149"/>
      <c r="B52" s="149"/>
      <c r="C52" s="149"/>
      <c r="D52" s="149"/>
      <c r="E52" s="353"/>
      <c r="F52" s="353"/>
      <c r="G52" s="353"/>
      <c r="H52" s="353"/>
      <c r="I52" s="149"/>
      <c r="J52" s="149"/>
      <c r="K52" s="149"/>
      <c r="L52"/>
      <c r="M52"/>
      <c r="N52"/>
      <c r="O52"/>
      <c r="P52"/>
      <c r="Q52" s="149"/>
      <c r="R52" s="149"/>
      <c r="S52" s="149"/>
      <c r="T52" s="149"/>
      <c r="U52" s="149"/>
      <c r="V52" s="149"/>
      <c r="W52" s="149"/>
      <c r="X52" s="149"/>
      <c r="Y52" s="149"/>
      <c r="Z52" s="149"/>
      <c r="AA52" s="149"/>
      <c r="AB52" s="149"/>
      <c r="AC52" s="149"/>
      <c r="AD52" s="149"/>
      <c r="AE52" s="149"/>
      <c r="AF52" s="149"/>
      <c r="AG52" s="149"/>
      <c r="AH52" s="149"/>
      <c r="AI52" s="149"/>
      <c r="AJ52" s="149"/>
      <c r="AK52" s="149"/>
      <c r="AL52" s="149"/>
      <c r="AM52" s="149"/>
      <c r="AN52" s="149"/>
      <c r="AO52" s="149"/>
      <c r="AP52" s="149"/>
      <c r="AQ52" s="149"/>
      <c r="AR52" s="149"/>
      <c r="AS52" s="149"/>
      <c r="AT52" s="149"/>
      <c r="AU52" s="149"/>
      <c r="AV52" s="149"/>
      <c r="AW52" s="149"/>
      <c r="AX52" s="149"/>
      <c r="AY52" s="149"/>
      <c r="AZ52" s="149"/>
      <c r="BA52" s="149"/>
      <c r="BB52" s="149"/>
      <c r="BC52" s="149"/>
      <c r="BD52" s="149"/>
      <c r="BE52" s="149"/>
      <c r="BF52" s="149"/>
      <c r="BG52" s="149"/>
      <c r="BH52" s="149"/>
      <c r="BI52" s="149"/>
      <c r="BJ52" s="149"/>
      <c r="BK52" s="149"/>
      <c r="BL52" s="149"/>
      <c r="BM52" s="149"/>
      <c r="BN52" s="149"/>
      <c r="BO52" s="149"/>
      <c r="BP52" s="149"/>
      <c r="BQ52" s="149"/>
      <c r="BR52" s="149"/>
      <c r="BS52" s="149"/>
      <c r="BT52" s="149"/>
      <c r="BU52" s="149"/>
      <c r="BV52" s="149"/>
      <c r="BW52" s="149"/>
      <c r="BX52" s="149"/>
      <c r="BY52" s="149"/>
      <c r="BZ52" s="149"/>
      <c r="CA52" s="149"/>
      <c r="CB52" s="149"/>
      <c r="CC52" s="149"/>
      <c r="CD52" s="149"/>
      <c r="CE52" s="149"/>
      <c r="CF52" s="149"/>
      <c r="CG52" s="149"/>
      <c r="CH52" s="149"/>
      <c r="CI52" s="149"/>
      <c r="CJ52" s="149"/>
      <c r="CK52" s="149"/>
      <c r="CL52" s="149"/>
      <c r="CM52" s="149"/>
      <c r="CN52" s="149"/>
      <c r="CO52" s="149"/>
      <c r="CP52" s="149"/>
      <c r="CQ52" s="149"/>
      <c r="CR52" s="149"/>
      <c r="CS52" s="149"/>
      <c r="CT52" s="149"/>
      <c r="CU52" s="149"/>
      <c r="CV52" s="149"/>
      <c r="CW52" s="149"/>
      <c r="CX52" s="149"/>
      <c r="CY52" s="149"/>
      <c r="CZ52" s="149"/>
      <c r="DA52" s="149"/>
      <c r="DB52" s="149"/>
      <c r="DC52" s="149"/>
      <c r="DD52" s="149"/>
      <c r="DE52" s="149"/>
      <c r="DF52" s="149"/>
      <c r="DG52" s="149"/>
      <c r="DH52" s="149"/>
      <c r="DI52" s="149"/>
      <c r="DJ52" s="149"/>
      <c r="DK52" s="149"/>
      <c r="DL52" s="149"/>
      <c r="DM52" s="149"/>
      <c r="DN52" s="149"/>
      <c r="DO52" s="149"/>
      <c r="DP52" s="149"/>
      <c r="DQ52" s="149"/>
      <c r="DR52" s="149"/>
      <c r="DS52" s="149"/>
      <c r="DT52" s="149"/>
      <c r="DU52" s="149"/>
      <c r="DV52" s="149"/>
      <c r="DW52" s="149"/>
      <c r="DX52" s="149"/>
      <c r="DY52" s="149"/>
      <c r="DZ52" s="149"/>
      <c r="EA52" s="149"/>
      <c r="EB52" s="149"/>
      <c r="EC52" s="149"/>
      <c r="ED52" s="149"/>
      <c r="EE52" s="149"/>
      <c r="EF52" s="149"/>
      <c r="EG52" s="149"/>
      <c r="EH52" s="149"/>
      <c r="EI52" s="149"/>
      <c r="EJ52" s="149"/>
      <c r="EK52" s="149"/>
      <c r="EL52" s="149"/>
      <c r="EM52" s="149"/>
      <c r="EN52" s="149"/>
      <c r="EO52" s="149"/>
      <c r="EP52" s="149"/>
      <c r="EQ52" s="149"/>
      <c r="ER52" s="149"/>
      <c r="ES52" s="149"/>
      <c r="ET52" s="149"/>
      <c r="EU52" s="149"/>
      <c r="EV52" s="149"/>
      <c r="EW52" s="149"/>
      <c r="EX52" s="149"/>
      <c r="EY52" s="149"/>
      <c r="EZ52" s="149"/>
      <c r="FA52" s="149"/>
      <c r="FB52" s="149"/>
      <c r="FC52" s="149"/>
      <c r="FD52" s="149"/>
      <c r="FE52" s="149"/>
      <c r="FF52" s="149"/>
      <c r="FG52" s="149"/>
      <c r="FH52" s="149"/>
      <c r="FI52" s="149"/>
      <c r="FJ52" s="149"/>
      <c r="FK52" s="149"/>
      <c r="FL52" s="149"/>
      <c r="FM52" s="149"/>
      <c r="FN52" s="149"/>
      <c r="FO52" s="149"/>
      <c r="FP52" s="149"/>
      <c r="FQ52" s="149"/>
      <c r="FR52" s="149"/>
      <c r="FS52" s="149"/>
      <c r="FT52" s="149"/>
      <c r="FU52" s="149"/>
      <c r="FV52" s="149"/>
      <c r="FW52" s="149"/>
      <c r="FX52" s="149"/>
      <c r="FY52" s="149"/>
      <c r="FZ52" s="149"/>
      <c r="GA52" s="149"/>
      <c r="GB52" s="149"/>
      <c r="GC52" s="149"/>
      <c r="GD52" s="149"/>
      <c r="GE52" s="149"/>
      <c r="GF52" s="149"/>
      <c r="GG52" s="149"/>
      <c r="GH52" s="149"/>
      <c r="GI52" s="149"/>
      <c r="GJ52" s="149"/>
      <c r="GK52" s="149"/>
      <c r="GL52" s="149"/>
      <c r="GM52" s="149"/>
      <c r="GN52" s="149"/>
      <c r="GO52" s="149"/>
      <c r="GP52" s="149"/>
      <c r="GQ52" s="149"/>
      <c r="GR52" s="149"/>
      <c r="GS52" s="149"/>
      <c r="GT52" s="149"/>
      <c r="GU52" s="149"/>
      <c r="GV52" s="149"/>
      <c r="GW52" s="149"/>
      <c r="GX52" s="149"/>
      <c r="GY52" s="149"/>
      <c r="GZ52" s="149"/>
      <c r="HA52" s="149"/>
      <c r="HB52" s="149"/>
      <c r="HC52" s="149"/>
      <c r="HD52" s="149"/>
      <c r="HE52" s="149"/>
      <c r="HF52" s="149"/>
      <c r="HG52" s="149"/>
      <c r="HH52" s="149"/>
      <c r="HI52" s="149"/>
      <c r="HJ52" s="149"/>
      <c r="HK52" s="149"/>
      <c r="HL52" s="149"/>
      <c r="HM52" s="149"/>
      <c r="HN52" s="149"/>
      <c r="HO52" s="149"/>
      <c r="HP52" s="149"/>
      <c r="HQ52" s="149"/>
      <c r="HR52" s="149"/>
      <c r="HS52" s="149"/>
      <c r="HT52" s="149"/>
      <c r="HU52" s="149"/>
      <c r="HV52" s="149"/>
      <c r="HW52" s="149"/>
      <c r="HX52" s="149"/>
      <c r="HY52" s="149"/>
      <c r="HZ52" s="149"/>
      <c r="IA52" s="149"/>
      <c r="IB52" s="149"/>
      <c r="IC52" s="149"/>
      <c r="ID52" s="149"/>
      <c r="IE52" s="149"/>
      <c r="IF52" s="149"/>
      <c r="IG52" s="149"/>
      <c r="IH52" s="149"/>
      <c r="II52" s="149"/>
      <c r="IJ52" s="149"/>
      <c r="IK52" s="149"/>
      <c r="IL52" s="149"/>
      <c r="IM52" s="149"/>
      <c r="IN52" s="149"/>
      <c r="IO52" s="149"/>
      <c r="IP52" s="149"/>
    </row>
    <row r="53" spans="1:250" ht="18" customHeight="1" x14ac:dyDescent="0.25">
      <c r="G53" s="388"/>
    </row>
    <row r="54" spans="1:250" ht="18" customHeight="1" x14ac:dyDescent="0.25">
      <c r="E54" s="389"/>
      <c r="F54" s="382"/>
      <c r="G54" s="389"/>
      <c r="H54" s="389"/>
      <c r="L54" s="387"/>
    </row>
    <row r="55" spans="1:250" ht="18" customHeight="1" x14ac:dyDescent="0.25">
      <c r="D55" s="390"/>
      <c r="E55"/>
      <c r="F55"/>
      <c r="G55"/>
      <c r="H55"/>
    </row>
    <row r="56" spans="1:250" customFormat="1" ht="18" customHeight="1" x14ac:dyDescent="0.25">
      <c r="F56" s="391"/>
      <c r="L56" s="376"/>
    </row>
    <row r="57" spans="1:250" x14ac:dyDescent="0.25">
      <c r="A57" s="149"/>
      <c r="D57" s="175"/>
      <c r="E57"/>
      <c r="F57"/>
      <c r="G57"/>
      <c r="H57"/>
    </row>
    <row r="58" spans="1:250" x14ac:dyDescent="0.25">
      <c r="E58"/>
      <c r="F58"/>
      <c r="G58"/>
      <c r="H58"/>
    </row>
    <row r="59" spans="1:250" x14ac:dyDescent="0.25">
      <c r="E59" s="390"/>
      <c r="F59" s="390"/>
      <c r="G59" s="390"/>
      <c r="H59" s="390"/>
      <c r="L59" s="387"/>
    </row>
    <row r="60" spans="1:250" x14ac:dyDescent="0.25">
      <c r="E60" s="390"/>
      <c r="F60" s="390"/>
      <c r="G60" s="390"/>
      <c r="H60" s="390"/>
    </row>
    <row r="63" spans="1:250" x14ac:dyDescent="0.25">
      <c r="D63" s="390"/>
      <c r="E63" s="390"/>
      <c r="F63" s="390"/>
      <c r="G63" s="390"/>
      <c r="H63" s="390"/>
      <c r="J63" s="390"/>
    </row>
    <row r="65" spans="5:8" x14ac:dyDescent="0.25">
      <c r="E65" s="390"/>
      <c r="F65" s="390"/>
      <c r="G65" s="390"/>
      <c r="H65" s="390"/>
    </row>
  </sheetData>
  <sheetProtection algorithmName="SHA-512" hashValue="6zTmNEOKGom/1YOJDiqQbHhwcUhe6+y83G4BbUWfN3d4zyP4LFo4/aCzs3KG7FSW44lacTf/ySvdWC2fWvQA4A==" saltValue="up7c+kBH1oaBL8b5YQwJSg==" spinCount="100000" sheet="1" objects="1" scenarios="1"/>
  <mergeCells count="10">
    <mergeCell ref="E25:H25"/>
    <mergeCell ref="C37:D37"/>
    <mergeCell ref="A40:H40"/>
    <mergeCell ref="C51:D51"/>
    <mergeCell ref="A6:C6"/>
    <mergeCell ref="A7:C7"/>
    <mergeCell ref="A8:C8"/>
    <mergeCell ref="A10:C10"/>
    <mergeCell ref="A11:C11"/>
    <mergeCell ref="E13:H13"/>
  </mergeCells>
  <conditionalFormatting sqref="C12">
    <cfRule type="containsText" dxfId="29" priority="9" operator="containsText" text="Selected">
      <formula>NOT(ISERROR(SEARCH("Selected",C12)))</formula>
    </cfRule>
    <cfRule type="containsText" dxfId="28" priority="10" operator="containsText" text="No">
      <formula>NOT(ISERROR(SEARCH("No",C12)))</formula>
    </cfRule>
  </conditionalFormatting>
  <conditionalFormatting sqref="D8">
    <cfRule type="expression" dxfId="27" priority="4">
      <formula>$D$7=""</formula>
    </cfRule>
  </conditionalFormatting>
  <conditionalFormatting sqref="E16 F15:G15">
    <cfRule type="containsText" dxfId="26" priority="7" operator="containsText" text="No">
      <formula>NOT(ISERROR(SEARCH("No",E15)))</formula>
    </cfRule>
  </conditionalFormatting>
  <conditionalFormatting sqref="E16">
    <cfRule type="expression" dxfId="25" priority="3">
      <formula>$D$6&lt;&gt;""</formula>
    </cfRule>
  </conditionalFormatting>
  <conditionalFormatting sqref="E17:H51">
    <cfRule type="expression" dxfId="24" priority="5">
      <formula>$D$6=""</formula>
    </cfRule>
  </conditionalFormatting>
  <conditionalFormatting sqref="F15:G15 E16">
    <cfRule type="containsText" dxfId="23" priority="8" operator="containsText" text="Yes">
      <formula>NOT(ISERROR(SEARCH("Yes",E15)))</formula>
    </cfRule>
  </conditionalFormatting>
  <conditionalFormatting sqref="H15">
    <cfRule type="containsText" dxfId="22" priority="1" operator="containsText" text="No">
      <formula>NOT(ISERROR(SEARCH("No",H15)))</formula>
    </cfRule>
    <cfRule type="containsText" dxfId="21" priority="2" operator="containsText" text="Yes">
      <formula>NOT(ISERROR(SEARCH("Yes",H15)))</formula>
    </cfRule>
  </conditionalFormatting>
  <conditionalFormatting sqref="H24">
    <cfRule type="expression" dxfId="20" priority="6">
      <formula>$H$15="No"</formula>
    </cfRule>
  </conditionalFormatting>
  <dataValidations count="3">
    <dataValidation type="list" allowBlank="1" showInputMessage="1" showErrorMessage="1" promptTitle="NO BLANKS" prompt="Select from drop down list." sqref="D6" xr:uid="{22974749-6DBE-419E-ABDD-D242FD3F9E5F}">
      <formula1>CM_ProjectType</formula1>
    </dataValidation>
    <dataValidation type="list" allowBlank="1" showInputMessage="1" showErrorMessage="1" sqref="H15" xr:uid="{D15C9BFC-FA27-406E-9530-02E2BF148FAE}">
      <formula1>"Yes, No"</formula1>
    </dataValidation>
    <dataValidation type="list" errorStyle="warning" allowBlank="1" showInputMessage="1" showErrorMessage="1" errorTitle="INCOMPLETE ACTION" error="Building Category not selected._x000a_Please select that first." promptTitle="BUILDING TYPE" prompt="First select building category in the row above._x000a_Then selelct from drop down list for building types which is unique to each building category._x000a_" sqref="D8" xr:uid="{A4B3D2CE-FADA-4854-A4D9-CF6BB26D80BE}">
      <formula1>dd_BldgTypes2</formula1>
    </dataValidation>
  </dataValidations>
  <hyperlinks>
    <hyperlink ref="A11:B11" location="HCI!GF6" display="HCI!GF6" xr:uid="{17E260DA-0D75-4BE8-AE6A-F1489D258E1C}"/>
  </hyperlinks>
  <printOptions horizontalCentered="1"/>
  <pageMargins left="0.25" right="0.25" top="0.25" bottom="0.25" header="0" footer="0"/>
  <pageSetup scale="73" orientation="landscape" r:id="rId1"/>
  <headerFooter alignWithMargins="0"/>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49F27E8-A649-43BD-9595-C95D9051CE3E}">
          <x14:formula1>
            <xm:f>'VBCCD BldgTypes'!$D$3:$W$3</xm:f>
          </x14:formula1>
          <xm:sqref>D7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FFFF00"/>
    <pageSetUpPr fitToPage="1"/>
  </sheetPr>
  <dimension ref="A1:IW65"/>
  <sheetViews>
    <sheetView workbookViewId="0"/>
  </sheetViews>
  <sheetFormatPr defaultColWidth="9.109375" defaultRowHeight="13.2" x14ac:dyDescent="0.25"/>
  <cols>
    <col min="1" max="1" width="11.6640625" style="139" customWidth="1"/>
    <col min="2" max="2" width="4.33203125" style="139" customWidth="1"/>
    <col min="3" max="3" width="19" style="139" customWidth="1"/>
    <col min="4" max="4" width="42.6640625" style="139" customWidth="1"/>
    <col min="5" max="7" width="22.6640625" style="139" customWidth="1"/>
    <col min="8" max="8" width="23.6640625" style="139" customWidth="1"/>
    <col min="9" max="9" width="2.33203125" style="139" customWidth="1"/>
    <col min="10" max="10" width="22.6640625" style="139" customWidth="1"/>
    <col min="11" max="13" width="12.6640625" style="139" customWidth="1"/>
    <col min="14" max="16384" width="9.109375" style="139"/>
  </cols>
  <sheetData>
    <row r="1" spans="1:257" s="134" customFormat="1" ht="21.9" customHeight="1" x14ac:dyDescent="0.25">
      <c r="A1" s="275"/>
    </row>
    <row r="2" spans="1:257" s="138" customFormat="1" ht="21.9" customHeight="1" x14ac:dyDescent="0.25">
      <c r="A2" s="135" t="s">
        <v>2</v>
      </c>
      <c r="B2" s="136"/>
      <c r="C2" s="136"/>
      <c r="D2" s="137"/>
      <c r="F2" s="139"/>
      <c r="G2" s="140"/>
    </row>
    <row r="3" spans="1:257" s="138" customFormat="1" ht="21.9" customHeight="1" x14ac:dyDescent="0.25">
      <c r="A3" s="139" t="str">
        <f>'Project Data'!A3</f>
        <v>(Rev. 07/24)</v>
      </c>
      <c r="B3" s="141"/>
      <c r="C3" s="141"/>
      <c r="D3" s="176" t="s">
        <v>450</v>
      </c>
      <c r="E3" s="139"/>
      <c r="F3" s="139"/>
      <c r="G3" s="139"/>
      <c r="H3" s="139"/>
      <c r="K3" s="268"/>
    </row>
    <row r="4" spans="1:257" ht="21.9" customHeight="1" x14ac:dyDescent="0.25">
      <c r="B4" s="141"/>
      <c r="C4" s="141"/>
      <c r="D4" s="141"/>
      <c r="E4" s="142"/>
      <c r="H4" s="142"/>
    </row>
    <row r="5" spans="1:257" ht="21.9" customHeight="1" x14ac:dyDescent="0.25">
      <c r="A5" s="143" t="s">
        <v>451</v>
      </c>
      <c r="D5" s="144"/>
      <c r="F5" s="145"/>
    </row>
    <row r="6" spans="1:257" ht="21.9" customHeight="1" x14ac:dyDescent="0.25">
      <c r="A6" s="758" t="s">
        <v>452</v>
      </c>
      <c r="B6" s="758"/>
      <c r="C6" s="759"/>
      <c r="D6" s="146"/>
      <c r="F6" s="145"/>
    </row>
    <row r="7" spans="1:257" ht="21.9" customHeight="1" x14ac:dyDescent="0.25">
      <c r="A7" s="758" t="s">
        <v>453</v>
      </c>
      <c r="B7" s="758"/>
      <c r="C7" s="759"/>
      <c r="D7" s="146"/>
      <c r="R7" s="139" t="s">
        <v>17</v>
      </c>
    </row>
    <row r="8" spans="1:257" ht="21.9" customHeight="1" x14ac:dyDescent="0.25">
      <c r="A8" s="760" t="s">
        <v>454</v>
      </c>
      <c r="B8" s="760"/>
      <c r="C8" s="768"/>
      <c r="D8" s="147">
        <f>HCI!GH7</f>
        <v>262.8</v>
      </c>
    </row>
    <row r="9" spans="1:257" ht="21.9" customHeight="1" thickBot="1" x14ac:dyDescent="0.3">
      <c r="C9" s="148"/>
    </row>
    <row r="10" spans="1:257" s="29" customFormat="1" ht="21.9" customHeight="1" thickBot="1" x14ac:dyDescent="0.3">
      <c r="A10" s="149"/>
      <c r="B10" s="149"/>
      <c r="C10" s="149"/>
      <c r="D10" s="149"/>
      <c r="E10" s="761" t="s">
        <v>455</v>
      </c>
      <c r="F10" s="762"/>
      <c r="G10" s="762"/>
      <c r="H10" s="763"/>
      <c r="I10" s="149"/>
      <c r="J10" s="149"/>
      <c r="K10" s="149"/>
      <c r="L10" s="149"/>
      <c r="M10" s="149"/>
      <c r="N10" s="149"/>
      <c r="O10" s="149"/>
      <c r="P10" s="149"/>
      <c r="Q10" s="149"/>
      <c r="R10" s="149"/>
      <c r="S10" s="149"/>
      <c r="T10" s="150"/>
      <c r="U10" s="149"/>
      <c r="V10" s="149"/>
      <c r="W10" s="149"/>
      <c r="X10" s="149"/>
      <c r="Y10" s="149"/>
      <c r="Z10" s="149"/>
      <c r="AA10" s="149"/>
      <c r="AB10" s="149"/>
      <c r="AC10" s="149"/>
      <c r="AD10" s="149"/>
      <c r="AE10" s="149"/>
      <c r="AF10" s="149"/>
      <c r="AG10" s="149"/>
      <c r="AH10" s="149"/>
      <c r="AI10" s="149"/>
      <c r="AJ10" s="149"/>
      <c r="AK10" s="149"/>
      <c r="AL10" s="149"/>
      <c r="AM10" s="149"/>
      <c r="AN10" s="149"/>
      <c r="AO10" s="149"/>
      <c r="AP10" s="149"/>
      <c r="AQ10" s="149"/>
      <c r="AR10" s="149"/>
      <c r="AS10" s="149"/>
      <c r="AT10" s="149"/>
      <c r="AU10" s="149"/>
      <c r="AV10" s="149"/>
      <c r="AW10" s="149"/>
      <c r="AX10" s="149"/>
      <c r="AY10" s="149"/>
      <c r="AZ10" s="149"/>
      <c r="BA10" s="149"/>
      <c r="BB10" s="149"/>
      <c r="BC10" s="149"/>
      <c r="BD10" s="149"/>
      <c r="BE10" s="149"/>
      <c r="BF10" s="149"/>
      <c r="BG10" s="149"/>
      <c r="BH10" s="149"/>
      <c r="BI10" s="149"/>
      <c r="BJ10" s="149"/>
      <c r="BK10" s="149"/>
      <c r="BL10" s="149"/>
      <c r="BM10" s="149"/>
      <c r="BN10" s="149"/>
      <c r="BO10" s="149"/>
      <c r="BP10" s="149"/>
      <c r="BQ10" s="149"/>
      <c r="BR10" s="149"/>
      <c r="BS10" s="149"/>
      <c r="BT10" s="149"/>
      <c r="BU10" s="149"/>
      <c r="BV10" s="149"/>
      <c r="BW10" s="149"/>
      <c r="BX10" s="149"/>
      <c r="BY10" s="149"/>
      <c r="BZ10" s="149"/>
      <c r="CA10" s="149"/>
      <c r="CB10" s="149"/>
      <c r="CC10" s="149"/>
      <c r="CD10" s="149"/>
      <c r="CE10" s="149"/>
      <c r="CF10" s="149"/>
      <c r="CG10" s="149"/>
      <c r="CH10" s="149"/>
      <c r="CI10" s="149"/>
      <c r="CJ10" s="149"/>
      <c r="CK10" s="149"/>
      <c r="CL10" s="149"/>
      <c r="CM10" s="149"/>
      <c r="CN10" s="149"/>
      <c r="CO10" s="149"/>
      <c r="CP10" s="149"/>
      <c r="CQ10" s="149"/>
      <c r="CR10" s="149"/>
      <c r="CS10" s="149"/>
      <c r="CT10" s="149"/>
      <c r="CU10" s="149"/>
      <c r="CV10" s="149"/>
      <c r="CW10" s="149"/>
      <c r="CX10" s="149"/>
      <c r="CY10" s="149"/>
      <c r="CZ10" s="149"/>
      <c r="DA10" s="149"/>
      <c r="DB10" s="149"/>
      <c r="DC10" s="149"/>
      <c r="DD10" s="149"/>
      <c r="DE10" s="149"/>
      <c r="DF10" s="149"/>
      <c r="DG10" s="149"/>
      <c r="DH10" s="149"/>
      <c r="DI10" s="149"/>
      <c r="DJ10" s="149"/>
      <c r="DK10" s="149"/>
      <c r="DL10" s="149"/>
      <c r="DM10" s="149"/>
      <c r="DN10" s="149"/>
      <c r="DO10" s="149"/>
      <c r="DP10" s="149"/>
      <c r="DQ10" s="149"/>
      <c r="DR10" s="149"/>
      <c r="DS10" s="149"/>
      <c r="DT10" s="149"/>
      <c r="DU10" s="149"/>
      <c r="DV10" s="149"/>
      <c r="DW10" s="149"/>
      <c r="DX10" s="149"/>
      <c r="DY10" s="149"/>
      <c r="DZ10" s="149"/>
      <c r="EA10" s="149"/>
      <c r="EB10" s="149"/>
      <c r="EC10" s="149"/>
      <c r="ED10" s="149"/>
      <c r="EE10" s="149"/>
      <c r="EF10" s="149"/>
      <c r="EG10" s="149"/>
      <c r="EH10" s="149"/>
      <c r="EI10" s="149"/>
      <c r="EJ10" s="149"/>
      <c r="EK10" s="149"/>
      <c r="EL10" s="149"/>
      <c r="EM10" s="149"/>
      <c r="EN10" s="149"/>
      <c r="EO10" s="149"/>
      <c r="EP10" s="149"/>
      <c r="EQ10" s="149"/>
      <c r="ER10" s="149"/>
      <c r="ES10" s="149"/>
      <c r="ET10" s="149"/>
      <c r="EU10" s="149"/>
      <c r="EV10" s="149"/>
      <c r="EW10" s="149"/>
      <c r="EX10" s="149"/>
      <c r="EY10" s="149"/>
      <c r="EZ10" s="149"/>
      <c r="FA10" s="149"/>
      <c r="FB10" s="149"/>
      <c r="FC10" s="149"/>
      <c r="FD10" s="149"/>
      <c r="FE10" s="149"/>
      <c r="FF10" s="149"/>
      <c r="FG10" s="149"/>
      <c r="FH10" s="149"/>
      <c r="FI10" s="149"/>
      <c r="FJ10" s="149"/>
      <c r="FK10" s="149"/>
      <c r="FL10" s="149"/>
      <c r="FM10" s="149"/>
      <c r="FN10" s="149"/>
      <c r="FO10" s="149"/>
      <c r="FP10" s="149"/>
      <c r="FQ10" s="149"/>
      <c r="FR10" s="149"/>
      <c r="FS10" s="149"/>
      <c r="FT10" s="149"/>
      <c r="FU10" s="149"/>
      <c r="FV10" s="149"/>
      <c r="FW10" s="149"/>
      <c r="FX10" s="149"/>
      <c r="FY10" s="149"/>
      <c r="FZ10" s="149"/>
      <c r="GA10" s="149"/>
      <c r="GB10" s="149"/>
      <c r="GC10" s="149"/>
      <c r="GD10" s="149"/>
      <c r="GE10" s="149"/>
      <c r="GF10" s="149"/>
      <c r="GG10" s="149"/>
      <c r="GH10" s="149"/>
      <c r="GI10" s="149"/>
      <c r="GJ10" s="149"/>
      <c r="GK10" s="149"/>
      <c r="GL10" s="149"/>
      <c r="GM10" s="149"/>
      <c r="GN10" s="149"/>
      <c r="GO10" s="149"/>
      <c r="GP10" s="149"/>
      <c r="GQ10" s="149"/>
      <c r="GR10" s="149"/>
      <c r="GS10" s="149"/>
      <c r="GT10" s="149"/>
      <c r="GU10" s="149"/>
      <c r="GV10" s="149"/>
      <c r="GW10" s="149"/>
      <c r="GX10" s="149"/>
      <c r="GY10" s="149"/>
      <c r="GZ10" s="149"/>
      <c r="HA10" s="149"/>
      <c r="HB10" s="149"/>
      <c r="HC10" s="149"/>
      <c r="HD10" s="149"/>
      <c r="HE10" s="149"/>
      <c r="HF10" s="149"/>
      <c r="HG10" s="149"/>
      <c r="HH10" s="149"/>
      <c r="HI10" s="149"/>
      <c r="HJ10" s="149"/>
      <c r="HK10" s="149"/>
      <c r="HL10" s="149"/>
      <c r="HM10" s="149"/>
      <c r="HN10" s="149"/>
      <c r="HO10" s="149"/>
      <c r="HP10" s="149"/>
      <c r="HQ10" s="149"/>
      <c r="HR10" s="149"/>
      <c r="HS10" s="149"/>
      <c r="HT10" s="149"/>
      <c r="HU10" s="149"/>
      <c r="HV10" s="149"/>
      <c r="HW10" s="149"/>
      <c r="HX10" s="149"/>
      <c r="HY10" s="149"/>
      <c r="HZ10" s="149"/>
      <c r="IA10" s="149"/>
      <c r="IB10" s="149"/>
      <c r="IC10" s="149"/>
      <c r="ID10" s="149"/>
      <c r="IE10" s="149"/>
      <c r="IF10" s="149"/>
      <c r="IG10" s="149"/>
      <c r="IH10" s="149"/>
      <c r="II10" s="149"/>
      <c r="IJ10" s="149"/>
      <c r="IK10" s="149"/>
      <c r="IL10" s="149"/>
      <c r="IM10" s="149"/>
      <c r="IN10" s="149"/>
      <c r="IO10" s="149"/>
      <c r="IP10" s="149"/>
      <c r="IQ10" s="149"/>
      <c r="IR10" s="149"/>
      <c r="IS10" s="149"/>
      <c r="IT10" s="149"/>
      <c r="IU10" s="149"/>
      <c r="IV10" s="149"/>
      <c r="IW10" s="149"/>
    </row>
    <row r="11" spans="1:257" s="29" customFormat="1" ht="21.9" customHeight="1" thickBot="1" x14ac:dyDescent="0.3">
      <c r="A11" s="149"/>
      <c r="B11" s="149"/>
      <c r="C11" s="149"/>
      <c r="D11" s="149"/>
      <c r="E11" s="151" t="s">
        <v>456</v>
      </c>
      <c r="F11" s="151" t="s">
        <v>457</v>
      </c>
      <c r="G11" s="151" t="s">
        <v>458</v>
      </c>
      <c r="H11" s="290" t="s">
        <v>459</v>
      </c>
      <c r="I11" s="149"/>
      <c r="J11" s="149"/>
      <c r="K11" s="149"/>
      <c r="L11" s="149"/>
      <c r="M11" s="149"/>
      <c r="N11" s="149"/>
      <c r="O11" s="149"/>
      <c r="P11" s="149"/>
      <c r="Q11" s="149"/>
      <c r="R11" s="149"/>
      <c r="S11" s="149"/>
      <c r="T11" s="149"/>
      <c r="U11" s="149"/>
      <c r="V11" s="149"/>
      <c r="W11" s="149"/>
      <c r="X11" s="149"/>
      <c r="Y11" s="149"/>
      <c r="Z11" s="149"/>
      <c r="AA11" s="149"/>
      <c r="AB11" s="149"/>
      <c r="AC11" s="149"/>
      <c r="AD11" s="149"/>
      <c r="AE11" s="149"/>
      <c r="AF11" s="149"/>
      <c r="AG11" s="149"/>
      <c r="AH11" s="149"/>
      <c r="AI11" s="149"/>
      <c r="AJ11" s="149"/>
      <c r="AK11" s="149"/>
      <c r="AL11" s="149"/>
      <c r="AM11" s="149"/>
      <c r="AN11" s="149"/>
      <c r="AO11" s="149"/>
      <c r="AP11" s="149"/>
      <c r="AQ11" s="149"/>
      <c r="AR11" s="149"/>
      <c r="AS11" s="149"/>
      <c r="AT11" s="149"/>
      <c r="AU11" s="149"/>
      <c r="AV11" s="149"/>
      <c r="AW11" s="149"/>
      <c r="AX11" s="149"/>
      <c r="AY11" s="149"/>
      <c r="AZ11" s="149"/>
      <c r="BA11" s="149"/>
      <c r="BB11" s="149"/>
      <c r="BC11" s="149"/>
      <c r="BD11" s="149"/>
      <c r="BE11" s="149"/>
      <c r="BF11" s="149"/>
      <c r="BG11" s="149"/>
      <c r="BH11" s="149"/>
      <c r="BI11" s="149"/>
      <c r="BJ11" s="149"/>
      <c r="BK11" s="149"/>
      <c r="BL11" s="149"/>
      <c r="BM11" s="149"/>
      <c r="BN11" s="149"/>
      <c r="BO11" s="149"/>
      <c r="BP11" s="149"/>
      <c r="BQ11" s="149"/>
      <c r="BR11" s="149"/>
      <c r="BS11" s="149"/>
      <c r="BT11" s="149"/>
      <c r="BU11" s="149"/>
      <c r="BV11" s="149"/>
      <c r="BW11" s="149"/>
      <c r="BX11" s="149"/>
      <c r="BY11" s="149"/>
      <c r="BZ11" s="149"/>
      <c r="CA11" s="149"/>
      <c r="CB11" s="149"/>
      <c r="CC11" s="149"/>
      <c r="CD11" s="149"/>
      <c r="CE11" s="149"/>
      <c r="CF11" s="149"/>
      <c r="CG11" s="149"/>
      <c r="CH11" s="149"/>
      <c r="CI11" s="149"/>
      <c r="CJ11" s="149"/>
      <c r="CK11" s="149"/>
      <c r="CL11" s="149"/>
      <c r="CM11" s="149"/>
      <c r="CN11" s="149"/>
      <c r="CO11" s="149"/>
      <c r="CP11" s="149"/>
      <c r="CQ11" s="149"/>
      <c r="CR11" s="149"/>
      <c r="CS11" s="149"/>
      <c r="CT11" s="149"/>
      <c r="CU11" s="149"/>
      <c r="CV11" s="149"/>
      <c r="CW11" s="149"/>
      <c r="CX11" s="149"/>
      <c r="CY11" s="149"/>
      <c r="CZ11" s="149"/>
      <c r="DA11" s="149"/>
      <c r="DB11" s="149"/>
      <c r="DC11" s="149"/>
      <c r="DD11" s="149"/>
      <c r="DE11" s="149"/>
      <c r="DF11" s="149"/>
      <c r="DG11" s="149"/>
      <c r="DH11" s="149"/>
      <c r="DI11" s="149"/>
      <c r="DJ11" s="149"/>
      <c r="DK11" s="149"/>
      <c r="DL11" s="149"/>
      <c r="DM11" s="149"/>
      <c r="DN11" s="149"/>
      <c r="DO11" s="149"/>
      <c r="DP11" s="149"/>
      <c r="DQ11" s="149"/>
      <c r="DR11" s="149"/>
      <c r="DS11" s="149"/>
      <c r="DT11" s="149"/>
      <c r="DU11" s="149"/>
      <c r="DV11" s="149"/>
      <c r="DW11" s="149"/>
      <c r="DX11" s="149"/>
      <c r="DY11" s="149"/>
      <c r="DZ11" s="149"/>
      <c r="EA11" s="149"/>
      <c r="EB11" s="149"/>
      <c r="EC11" s="149"/>
      <c r="ED11" s="149"/>
      <c r="EE11" s="149"/>
      <c r="EF11" s="149"/>
      <c r="EG11" s="149"/>
      <c r="EH11" s="149"/>
      <c r="EI11" s="149"/>
      <c r="EJ11" s="149"/>
      <c r="EK11" s="149"/>
      <c r="EL11" s="149"/>
      <c r="EM11" s="149"/>
      <c r="EN11" s="149"/>
      <c r="EO11" s="149"/>
      <c r="EP11" s="149"/>
      <c r="EQ11" s="149"/>
      <c r="ER11" s="149"/>
      <c r="ES11" s="149"/>
      <c r="ET11" s="149"/>
      <c r="EU11" s="149"/>
      <c r="EV11" s="149"/>
      <c r="EW11" s="149"/>
      <c r="EX11" s="149"/>
      <c r="EY11" s="149"/>
      <c r="EZ11" s="149"/>
      <c r="FA11" s="149"/>
      <c r="FB11" s="149"/>
      <c r="FC11" s="149"/>
      <c r="FD11" s="149"/>
      <c r="FE11" s="149"/>
      <c r="FF11" s="149"/>
      <c r="FG11" s="149"/>
      <c r="FH11" s="149"/>
      <c r="FI11" s="149"/>
      <c r="FJ11" s="149"/>
      <c r="FK11" s="149"/>
      <c r="FL11" s="149"/>
      <c r="FM11" s="149"/>
      <c r="FN11" s="149"/>
      <c r="FO11" s="149"/>
      <c r="FP11" s="149"/>
      <c r="FQ11" s="149"/>
      <c r="FR11" s="149"/>
      <c r="FS11" s="149"/>
      <c r="FT11" s="149"/>
      <c r="FU11" s="149"/>
      <c r="FV11" s="149"/>
      <c r="FW11" s="149"/>
      <c r="FX11" s="149"/>
      <c r="FY11" s="149"/>
      <c r="FZ11" s="149"/>
      <c r="GA11" s="149"/>
      <c r="GB11" s="149"/>
      <c r="GC11" s="149"/>
      <c r="GD11" s="149"/>
      <c r="GE11" s="149"/>
      <c r="GF11" s="149"/>
      <c r="GG11" s="149"/>
      <c r="GH11" s="149"/>
      <c r="GI11" s="149"/>
      <c r="GJ11" s="149"/>
      <c r="GK11" s="149"/>
      <c r="GL11" s="149"/>
      <c r="GM11" s="149"/>
      <c r="GN11" s="149"/>
      <c r="GO11" s="149"/>
      <c r="GP11" s="149"/>
      <c r="GQ11" s="149"/>
      <c r="GR11" s="149"/>
      <c r="GS11" s="149"/>
      <c r="GT11" s="149"/>
      <c r="GU11" s="149"/>
      <c r="GV11" s="149"/>
      <c r="GW11" s="149"/>
      <c r="GX11" s="149"/>
      <c r="GY11" s="149"/>
      <c r="GZ11" s="149"/>
      <c r="HA11" s="149"/>
      <c r="HB11" s="149"/>
      <c r="HC11" s="149"/>
      <c r="HD11" s="149"/>
      <c r="HE11" s="149"/>
      <c r="HF11" s="149"/>
      <c r="HG11" s="149"/>
      <c r="HH11" s="149"/>
      <c r="HI11" s="149"/>
      <c r="HJ11" s="149"/>
      <c r="HK11" s="149"/>
      <c r="HL11" s="149"/>
      <c r="HM11" s="149"/>
      <c r="HN11" s="149"/>
      <c r="HO11" s="149"/>
      <c r="HP11" s="149"/>
      <c r="HQ11" s="149"/>
      <c r="HR11" s="149"/>
      <c r="HS11" s="149"/>
      <c r="HT11" s="149"/>
      <c r="HU11" s="149"/>
      <c r="HV11" s="149"/>
      <c r="HW11" s="149"/>
      <c r="HX11" s="149"/>
      <c r="HY11" s="149"/>
      <c r="HZ11" s="149"/>
      <c r="IA11" s="149"/>
      <c r="IB11" s="149"/>
      <c r="IC11" s="149"/>
      <c r="ID11" s="149"/>
      <c r="IE11" s="149"/>
      <c r="IF11" s="149"/>
      <c r="IG11" s="149"/>
      <c r="IH11" s="149"/>
      <c r="II11" s="149"/>
      <c r="IJ11" s="149"/>
      <c r="IK11" s="149"/>
      <c r="IL11" s="149"/>
      <c r="IM11" s="149"/>
      <c r="IN11" s="149"/>
      <c r="IO11" s="149"/>
      <c r="IP11" s="149"/>
      <c r="IQ11" s="149"/>
      <c r="IR11" s="149"/>
      <c r="IS11" s="149"/>
      <c r="IT11" s="149"/>
      <c r="IU11" s="149"/>
      <c r="IV11" s="149"/>
      <c r="IW11" s="149"/>
    </row>
    <row r="12" spans="1:257" s="29" customFormat="1" ht="21.9" customHeight="1" x14ac:dyDescent="0.25">
      <c r="A12" s="152" t="s">
        <v>460</v>
      </c>
      <c r="B12" s="149"/>
      <c r="C12" s="149"/>
      <c r="D12" s="149"/>
      <c r="E12" s="153"/>
      <c r="F12" s="153"/>
      <c r="G12" s="153"/>
      <c r="H12" s="153"/>
      <c r="I12" s="149"/>
      <c r="J12" s="149"/>
      <c r="K12" s="149"/>
      <c r="L12" s="149"/>
      <c r="M12" s="149"/>
      <c r="N12" s="149"/>
      <c r="O12" s="149"/>
      <c r="P12" s="149"/>
      <c r="Q12" s="149"/>
      <c r="R12" s="149"/>
      <c r="S12" s="149"/>
      <c r="T12" s="149"/>
      <c r="U12" s="149"/>
      <c r="V12" s="149"/>
      <c r="W12" s="149"/>
      <c r="X12" s="149"/>
      <c r="Y12" s="149"/>
      <c r="Z12" s="149"/>
      <c r="AA12" s="149"/>
      <c r="AB12" s="149"/>
      <c r="AC12" s="149"/>
      <c r="AD12" s="149"/>
      <c r="AE12" s="149"/>
      <c r="AF12" s="149"/>
      <c r="AG12" s="149"/>
      <c r="AH12" s="149"/>
      <c r="AI12" s="149"/>
      <c r="AJ12" s="149"/>
      <c r="AK12" s="149"/>
      <c r="AL12" s="149"/>
      <c r="AM12" s="149"/>
      <c r="AN12" s="149"/>
      <c r="AO12" s="149"/>
      <c r="AP12" s="149"/>
      <c r="AQ12" s="149"/>
      <c r="AR12" s="149"/>
      <c r="AS12" s="149"/>
      <c r="AT12" s="149"/>
      <c r="AU12" s="149"/>
      <c r="AV12" s="149"/>
      <c r="AW12" s="149"/>
      <c r="AX12" s="149"/>
      <c r="AY12" s="149"/>
      <c r="AZ12" s="149"/>
      <c r="BA12" s="149"/>
      <c r="BB12" s="149"/>
      <c r="BC12" s="149"/>
      <c r="BD12" s="149"/>
      <c r="BE12" s="149"/>
      <c r="BF12" s="149"/>
      <c r="BG12" s="149"/>
      <c r="BH12" s="149"/>
      <c r="BI12" s="149"/>
      <c r="BJ12" s="149"/>
      <c r="BK12" s="149"/>
      <c r="BL12" s="149"/>
      <c r="BM12" s="149"/>
      <c r="BN12" s="149"/>
      <c r="BO12" s="149"/>
      <c r="BP12" s="149"/>
      <c r="BQ12" s="149"/>
      <c r="BR12" s="149"/>
      <c r="BS12" s="149"/>
      <c r="BT12" s="149"/>
      <c r="BU12" s="149"/>
      <c r="BV12" s="149"/>
      <c r="BW12" s="149"/>
      <c r="BX12" s="149"/>
      <c r="BY12" s="149"/>
      <c r="BZ12" s="149"/>
      <c r="CA12" s="149"/>
      <c r="CB12" s="149"/>
      <c r="CC12" s="149"/>
      <c r="CD12" s="149"/>
      <c r="CE12" s="149"/>
      <c r="CF12" s="149"/>
      <c r="CG12" s="149"/>
      <c r="CH12" s="149"/>
      <c r="CI12" s="149"/>
      <c r="CJ12" s="149"/>
      <c r="CK12" s="149"/>
      <c r="CL12" s="149"/>
      <c r="CM12" s="149"/>
      <c r="CN12" s="149"/>
      <c r="CO12" s="149"/>
      <c r="CP12" s="149"/>
      <c r="CQ12" s="149"/>
      <c r="CR12" s="149"/>
      <c r="CS12" s="149"/>
      <c r="CT12" s="149"/>
      <c r="CU12" s="149"/>
      <c r="CV12" s="149"/>
      <c r="CW12" s="149"/>
      <c r="CX12" s="149"/>
      <c r="CY12" s="149"/>
      <c r="CZ12" s="149"/>
      <c r="DA12" s="149"/>
      <c r="DB12" s="149"/>
      <c r="DC12" s="149"/>
      <c r="DD12" s="149"/>
      <c r="DE12" s="149"/>
      <c r="DF12" s="149"/>
      <c r="DG12" s="149"/>
      <c r="DH12" s="149"/>
      <c r="DI12" s="149"/>
      <c r="DJ12" s="149"/>
      <c r="DK12" s="149"/>
      <c r="DL12" s="149"/>
      <c r="DM12" s="149"/>
      <c r="DN12" s="149"/>
      <c r="DO12" s="149"/>
      <c r="DP12" s="149"/>
      <c r="DQ12" s="149"/>
      <c r="DR12" s="149"/>
      <c r="DS12" s="149"/>
      <c r="DT12" s="149"/>
      <c r="DU12" s="149"/>
      <c r="DV12" s="149"/>
      <c r="DW12" s="149"/>
      <c r="DX12" s="149"/>
      <c r="DY12" s="149"/>
      <c r="DZ12" s="149"/>
      <c r="EA12" s="149"/>
      <c r="EB12" s="149"/>
      <c r="EC12" s="149"/>
      <c r="ED12" s="149"/>
      <c r="EE12" s="149"/>
      <c r="EF12" s="149"/>
      <c r="EG12" s="149"/>
      <c r="EH12" s="149"/>
      <c r="EI12" s="149"/>
      <c r="EJ12" s="149"/>
      <c r="EK12" s="149"/>
      <c r="EL12" s="149"/>
      <c r="EM12" s="149"/>
      <c r="EN12" s="149"/>
      <c r="EO12" s="149"/>
      <c r="EP12" s="149"/>
      <c r="EQ12" s="149"/>
      <c r="ER12" s="149"/>
      <c r="ES12" s="149"/>
      <c r="ET12" s="149"/>
      <c r="EU12" s="149"/>
      <c r="EV12" s="149"/>
      <c r="EW12" s="149"/>
      <c r="EX12" s="149"/>
      <c r="EY12" s="149"/>
      <c r="EZ12" s="149"/>
      <c r="FA12" s="149"/>
      <c r="FB12" s="149"/>
      <c r="FC12" s="149"/>
      <c r="FD12" s="149"/>
      <c r="FE12" s="149"/>
      <c r="FF12" s="149"/>
      <c r="FG12" s="149"/>
      <c r="FH12" s="149"/>
      <c r="FI12" s="149"/>
      <c r="FJ12" s="149"/>
      <c r="FK12" s="149"/>
      <c r="FL12" s="149"/>
      <c r="FM12" s="149"/>
      <c r="FN12" s="149"/>
      <c r="FO12" s="149"/>
      <c r="FP12" s="149"/>
      <c r="FQ12" s="149"/>
      <c r="FR12" s="149"/>
      <c r="FS12" s="149"/>
      <c r="FT12" s="149"/>
      <c r="FU12" s="149"/>
      <c r="FV12" s="149"/>
      <c r="FW12" s="149"/>
      <c r="FX12" s="149"/>
      <c r="FY12" s="149"/>
      <c r="FZ12" s="149"/>
      <c r="GA12" s="149"/>
      <c r="GB12" s="149"/>
      <c r="GC12" s="149"/>
      <c r="GD12" s="149"/>
      <c r="GE12" s="149"/>
      <c r="GF12" s="149"/>
      <c r="GG12" s="149"/>
      <c r="GH12" s="149"/>
      <c r="GI12" s="149"/>
      <c r="GJ12" s="149"/>
      <c r="GK12" s="149"/>
      <c r="GL12" s="149"/>
      <c r="GM12" s="149"/>
      <c r="GN12" s="149"/>
      <c r="GO12" s="149"/>
      <c r="GP12" s="149"/>
      <c r="GQ12" s="149"/>
      <c r="GR12" s="149"/>
      <c r="GS12" s="149"/>
      <c r="GT12" s="149"/>
      <c r="GU12" s="149"/>
      <c r="GV12" s="149"/>
      <c r="GW12" s="149"/>
      <c r="GX12" s="149"/>
      <c r="GY12" s="149"/>
      <c r="GZ12" s="149"/>
      <c r="HA12" s="149"/>
      <c r="HB12" s="149"/>
      <c r="HC12" s="149"/>
      <c r="HD12" s="149"/>
      <c r="HE12" s="149"/>
      <c r="HF12" s="149"/>
      <c r="HG12" s="149"/>
      <c r="HH12" s="149"/>
      <c r="HI12" s="149"/>
      <c r="HJ12" s="149"/>
      <c r="HK12" s="149"/>
      <c r="HL12" s="149"/>
      <c r="HM12" s="149"/>
      <c r="HN12" s="149"/>
      <c r="HO12" s="149"/>
      <c r="HP12" s="149"/>
      <c r="HQ12" s="149"/>
      <c r="HR12" s="149"/>
      <c r="HS12" s="149"/>
      <c r="HT12" s="149"/>
      <c r="HU12" s="149"/>
      <c r="HV12" s="149"/>
      <c r="HW12" s="149"/>
      <c r="HX12" s="149"/>
      <c r="HY12" s="149"/>
      <c r="HZ12" s="149"/>
      <c r="IA12" s="149"/>
      <c r="IB12" s="149"/>
      <c r="IC12" s="149"/>
      <c r="ID12" s="149"/>
      <c r="IE12" s="149"/>
      <c r="IF12" s="149"/>
      <c r="IG12" s="149"/>
      <c r="IH12" s="149"/>
      <c r="II12" s="149"/>
      <c r="IJ12" s="149"/>
      <c r="IK12" s="149"/>
      <c r="IL12" s="149"/>
      <c r="IM12" s="149"/>
      <c r="IN12" s="149"/>
      <c r="IO12" s="149"/>
      <c r="IP12" s="149"/>
      <c r="IQ12" s="149"/>
      <c r="IR12" s="149"/>
      <c r="IS12" s="149"/>
      <c r="IT12" s="149"/>
      <c r="IU12" s="149"/>
      <c r="IV12" s="149"/>
      <c r="IW12" s="149"/>
    </row>
    <row r="13" spans="1:257" s="29" customFormat="1" ht="21.9" customHeight="1" x14ac:dyDescent="0.25">
      <c r="A13" s="152"/>
      <c r="B13" s="149" t="s">
        <v>461</v>
      </c>
      <c r="C13" s="149" t="s">
        <v>462</v>
      </c>
      <c r="D13" s="149"/>
      <c r="E13" s="154"/>
      <c r="F13" s="154"/>
      <c r="G13" s="154"/>
      <c r="H13" s="155"/>
      <c r="I13" s="149"/>
      <c r="J13" s="149"/>
      <c r="K13" s="149"/>
      <c r="L13" s="149"/>
      <c r="M13" s="149"/>
      <c r="N13" s="149"/>
      <c r="O13" s="149"/>
      <c r="P13" s="149"/>
      <c r="Q13" s="149"/>
      <c r="R13" s="149"/>
      <c r="S13" s="149"/>
      <c r="T13" s="149"/>
      <c r="U13" s="149"/>
      <c r="V13" s="149"/>
      <c r="W13" s="149"/>
      <c r="X13" s="149"/>
      <c r="Y13" s="149"/>
      <c r="Z13" s="149"/>
      <c r="AA13" s="149"/>
      <c r="AB13" s="149"/>
      <c r="AC13" s="149"/>
      <c r="AD13" s="149"/>
      <c r="AE13" s="149"/>
      <c r="AF13" s="149"/>
      <c r="AG13" s="149"/>
      <c r="AH13" s="149"/>
      <c r="AI13" s="149"/>
      <c r="AJ13" s="149"/>
      <c r="AK13" s="149"/>
      <c r="AL13" s="149"/>
      <c r="AM13" s="149"/>
      <c r="AN13" s="149"/>
      <c r="AO13" s="149"/>
      <c r="AP13" s="149"/>
      <c r="AQ13" s="149"/>
      <c r="AR13" s="149"/>
      <c r="AS13" s="149"/>
      <c r="AT13" s="149"/>
      <c r="AU13" s="149"/>
      <c r="AV13" s="149"/>
      <c r="AW13" s="149"/>
      <c r="AX13" s="149"/>
      <c r="AY13" s="149"/>
      <c r="AZ13" s="149"/>
      <c r="BA13" s="149"/>
      <c r="BB13" s="149"/>
      <c r="BC13" s="149"/>
      <c r="BD13" s="149"/>
      <c r="BE13" s="149"/>
      <c r="BF13" s="149"/>
      <c r="BG13" s="149"/>
      <c r="BH13" s="149"/>
      <c r="BI13" s="149"/>
      <c r="BJ13" s="149"/>
      <c r="BK13" s="149"/>
      <c r="BL13" s="149"/>
      <c r="BM13" s="149"/>
      <c r="BN13" s="149"/>
      <c r="BO13" s="149"/>
      <c r="BP13" s="149"/>
      <c r="BQ13" s="149"/>
      <c r="BR13" s="149"/>
      <c r="BS13" s="149"/>
      <c r="BT13" s="149"/>
      <c r="BU13" s="149"/>
      <c r="BV13" s="149"/>
      <c r="BW13" s="149"/>
      <c r="BX13" s="149"/>
      <c r="BY13" s="149"/>
      <c r="BZ13" s="149"/>
      <c r="CA13" s="149"/>
      <c r="CB13" s="149"/>
      <c r="CC13" s="149"/>
      <c r="CD13" s="149"/>
      <c r="CE13" s="149"/>
      <c r="CF13" s="149"/>
      <c r="CG13" s="149"/>
      <c r="CH13" s="149"/>
      <c r="CI13" s="149"/>
      <c r="CJ13" s="149"/>
      <c r="CK13" s="149"/>
      <c r="CL13" s="149"/>
      <c r="CM13" s="149"/>
      <c r="CN13" s="149"/>
      <c r="CO13" s="149"/>
      <c r="CP13" s="149"/>
      <c r="CQ13" s="149"/>
      <c r="CR13" s="149"/>
      <c r="CS13" s="149"/>
      <c r="CT13" s="149"/>
      <c r="CU13" s="149"/>
      <c r="CV13" s="149"/>
      <c r="CW13" s="149"/>
      <c r="CX13" s="149"/>
      <c r="CY13" s="149"/>
      <c r="CZ13" s="149"/>
      <c r="DA13" s="149"/>
      <c r="DB13" s="149"/>
      <c r="DC13" s="149"/>
      <c r="DD13" s="149"/>
      <c r="DE13" s="149"/>
      <c r="DF13" s="149"/>
      <c r="DG13" s="149"/>
      <c r="DH13" s="149"/>
      <c r="DI13" s="149"/>
      <c r="DJ13" s="149"/>
      <c r="DK13" s="149"/>
      <c r="DL13" s="149"/>
      <c r="DM13" s="149"/>
      <c r="DN13" s="149"/>
      <c r="DO13" s="149"/>
      <c r="DP13" s="149"/>
      <c r="DQ13" s="149"/>
      <c r="DR13" s="149"/>
      <c r="DS13" s="149"/>
      <c r="DT13" s="149"/>
      <c r="DU13" s="149"/>
      <c r="DV13" s="149"/>
      <c r="DW13" s="149"/>
      <c r="DX13" s="149"/>
      <c r="DY13" s="149"/>
      <c r="DZ13" s="149"/>
      <c r="EA13" s="149"/>
      <c r="EB13" s="149"/>
      <c r="EC13" s="149"/>
      <c r="ED13" s="149"/>
      <c r="EE13" s="149"/>
      <c r="EF13" s="149"/>
      <c r="EG13" s="149"/>
      <c r="EH13" s="149"/>
      <c r="EI13" s="149"/>
      <c r="EJ13" s="149"/>
      <c r="EK13" s="149"/>
      <c r="EL13" s="149"/>
      <c r="EM13" s="149"/>
      <c r="EN13" s="149"/>
      <c r="EO13" s="149"/>
      <c r="EP13" s="149"/>
      <c r="EQ13" s="149"/>
      <c r="ER13" s="149"/>
      <c r="ES13" s="149"/>
      <c r="ET13" s="149"/>
      <c r="EU13" s="149"/>
      <c r="EV13" s="149"/>
      <c r="EW13" s="149"/>
      <c r="EX13" s="149"/>
      <c r="EY13" s="149"/>
      <c r="EZ13" s="149"/>
      <c r="FA13" s="149"/>
      <c r="FB13" s="149"/>
      <c r="FC13" s="149"/>
      <c r="FD13" s="149"/>
      <c r="FE13" s="149"/>
      <c r="FF13" s="149"/>
      <c r="FG13" s="149"/>
      <c r="FH13" s="149"/>
      <c r="FI13" s="149"/>
      <c r="FJ13" s="149"/>
      <c r="FK13" s="149"/>
      <c r="FL13" s="149"/>
      <c r="FM13" s="149"/>
      <c r="FN13" s="149"/>
      <c r="FO13" s="149"/>
      <c r="FP13" s="149"/>
      <c r="FQ13" s="149"/>
      <c r="FR13" s="149"/>
      <c r="FS13" s="149"/>
      <c r="FT13" s="149"/>
      <c r="FU13" s="149"/>
      <c r="FV13" s="149"/>
      <c r="FW13" s="149"/>
      <c r="FX13" s="149"/>
      <c r="FY13" s="149"/>
      <c r="FZ13" s="149"/>
      <c r="GA13" s="149"/>
      <c r="GB13" s="149"/>
      <c r="GC13" s="149"/>
      <c r="GD13" s="149"/>
      <c r="GE13" s="149"/>
      <c r="GF13" s="149"/>
      <c r="GG13" s="149"/>
      <c r="GH13" s="149"/>
      <c r="GI13" s="149"/>
      <c r="GJ13" s="149"/>
      <c r="GK13" s="149"/>
      <c r="GL13" s="149"/>
      <c r="GM13" s="149"/>
      <c r="GN13" s="149"/>
      <c r="GO13" s="149"/>
      <c r="GP13" s="149"/>
      <c r="GQ13" s="149"/>
      <c r="GR13" s="149"/>
      <c r="GS13" s="149"/>
      <c r="GT13" s="149"/>
      <c r="GU13" s="149"/>
      <c r="GV13" s="149"/>
      <c r="GW13" s="149"/>
      <c r="GX13" s="149"/>
      <c r="GY13" s="149"/>
      <c r="GZ13" s="149"/>
      <c r="HA13" s="149"/>
      <c r="HB13" s="149"/>
      <c r="HC13" s="149"/>
      <c r="HD13" s="149"/>
      <c r="HE13" s="149"/>
      <c r="HF13" s="149"/>
      <c r="HG13" s="149"/>
      <c r="HH13" s="149"/>
      <c r="HI13" s="149"/>
      <c r="HJ13" s="149"/>
      <c r="HK13" s="149"/>
      <c r="HL13" s="149"/>
      <c r="HM13" s="149"/>
      <c r="HN13" s="149"/>
      <c r="HO13" s="149"/>
      <c r="HP13" s="149"/>
      <c r="HQ13" s="149"/>
      <c r="HR13" s="149"/>
      <c r="HS13" s="149"/>
      <c r="HT13" s="149"/>
      <c r="HU13" s="149"/>
      <c r="HV13" s="149"/>
      <c r="HW13" s="149"/>
      <c r="HX13" s="149"/>
      <c r="HY13" s="149"/>
      <c r="HZ13" s="149"/>
      <c r="IA13" s="149"/>
      <c r="IB13" s="149"/>
      <c r="IC13" s="149"/>
      <c r="ID13" s="149"/>
      <c r="IE13" s="149"/>
      <c r="IF13" s="149"/>
      <c r="IG13" s="149"/>
      <c r="IH13" s="149"/>
      <c r="II13" s="149"/>
      <c r="IJ13" s="149"/>
      <c r="IK13" s="149"/>
      <c r="IL13" s="149"/>
      <c r="IM13" s="149"/>
      <c r="IN13" s="149"/>
      <c r="IO13" s="149"/>
      <c r="IP13" s="149"/>
      <c r="IQ13" s="149"/>
      <c r="IR13" s="149"/>
      <c r="IS13" s="149"/>
      <c r="IT13" s="149"/>
      <c r="IU13" s="149"/>
      <c r="IV13" s="149"/>
      <c r="IW13" s="149"/>
    </row>
    <row r="14" spans="1:257" s="29" customFormat="1" ht="21.9" customHeight="1" x14ac:dyDescent="0.25">
      <c r="A14" s="152"/>
      <c r="B14" s="149" t="s">
        <v>463</v>
      </c>
      <c r="C14" s="149" t="s">
        <v>464</v>
      </c>
      <c r="D14" s="149"/>
      <c r="E14" s="154"/>
      <c r="F14" s="154"/>
      <c r="G14" s="154"/>
      <c r="H14" s="155"/>
      <c r="I14" s="149"/>
      <c r="J14" s="149"/>
      <c r="K14" s="149"/>
      <c r="L14" s="149"/>
      <c r="M14" s="149"/>
      <c r="N14" s="149"/>
      <c r="O14" s="149"/>
      <c r="P14" s="149"/>
      <c r="Q14" s="149"/>
      <c r="R14" s="149"/>
      <c r="S14" s="149"/>
      <c r="T14" s="149"/>
      <c r="U14" s="149"/>
      <c r="V14" s="149"/>
      <c r="W14" s="149"/>
      <c r="X14" s="149"/>
      <c r="Y14" s="149"/>
      <c r="Z14" s="149"/>
      <c r="AA14" s="149"/>
      <c r="AB14" s="149"/>
      <c r="AC14" s="149"/>
      <c r="AD14" s="149"/>
      <c r="AE14" s="149"/>
      <c r="AF14" s="149"/>
      <c r="AG14" s="149"/>
      <c r="AH14" s="149"/>
      <c r="AI14" s="149"/>
      <c r="AJ14" s="149"/>
      <c r="AK14" s="149"/>
      <c r="AL14" s="149"/>
      <c r="AM14" s="149"/>
      <c r="AN14" s="149"/>
      <c r="AO14" s="149"/>
      <c r="AP14" s="149"/>
      <c r="AQ14" s="149"/>
      <c r="AR14" s="149"/>
      <c r="AS14" s="149"/>
      <c r="AT14" s="149"/>
      <c r="AU14" s="149"/>
      <c r="AV14" s="149"/>
      <c r="AW14" s="149"/>
      <c r="AX14" s="149"/>
      <c r="AY14" s="149"/>
      <c r="AZ14" s="149"/>
      <c r="BA14" s="149"/>
      <c r="BB14" s="149"/>
      <c r="BC14" s="149"/>
      <c r="BD14" s="149"/>
      <c r="BE14" s="149"/>
      <c r="BF14" s="149"/>
      <c r="BG14" s="149"/>
      <c r="BH14" s="149"/>
      <c r="BI14" s="149"/>
      <c r="BJ14" s="149"/>
      <c r="BK14" s="149"/>
      <c r="BL14" s="149"/>
      <c r="BM14" s="149"/>
      <c r="BN14" s="149"/>
      <c r="BO14" s="149"/>
      <c r="BP14" s="149"/>
      <c r="BQ14" s="149"/>
      <c r="BR14" s="149"/>
      <c r="BS14" s="149"/>
      <c r="BT14" s="149"/>
      <c r="BU14" s="149"/>
      <c r="BV14" s="149"/>
      <c r="BW14" s="149"/>
      <c r="BX14" s="149"/>
      <c r="BY14" s="149"/>
      <c r="BZ14" s="149"/>
      <c r="CA14" s="149"/>
      <c r="CB14" s="149"/>
      <c r="CC14" s="149"/>
      <c r="CD14" s="149"/>
      <c r="CE14" s="149"/>
      <c r="CF14" s="149"/>
      <c r="CG14" s="149"/>
      <c r="CH14" s="149"/>
      <c r="CI14" s="149"/>
      <c r="CJ14" s="149"/>
      <c r="CK14" s="149"/>
      <c r="CL14" s="149"/>
      <c r="CM14" s="149"/>
      <c r="CN14" s="149"/>
      <c r="CO14" s="149"/>
      <c r="CP14" s="149"/>
      <c r="CQ14" s="149"/>
      <c r="CR14" s="149"/>
      <c r="CS14" s="149"/>
      <c r="CT14" s="149"/>
      <c r="CU14" s="149"/>
      <c r="CV14" s="149"/>
      <c r="CW14" s="149"/>
      <c r="CX14" s="149"/>
      <c r="CY14" s="149"/>
      <c r="CZ14" s="149"/>
      <c r="DA14" s="149"/>
      <c r="DB14" s="149"/>
      <c r="DC14" s="149"/>
      <c r="DD14" s="149"/>
      <c r="DE14" s="149"/>
      <c r="DF14" s="149"/>
      <c r="DG14" s="149"/>
      <c r="DH14" s="149"/>
      <c r="DI14" s="149"/>
      <c r="DJ14" s="149"/>
      <c r="DK14" s="149"/>
      <c r="DL14" s="149"/>
      <c r="DM14" s="149"/>
      <c r="DN14" s="149"/>
      <c r="DO14" s="149"/>
      <c r="DP14" s="149"/>
      <c r="DQ14" s="149"/>
      <c r="DR14" s="149"/>
      <c r="DS14" s="149"/>
      <c r="DT14" s="149"/>
      <c r="DU14" s="149"/>
      <c r="DV14" s="149"/>
      <c r="DW14" s="149"/>
      <c r="DX14" s="149"/>
      <c r="DY14" s="149"/>
      <c r="DZ14" s="149"/>
      <c r="EA14" s="149"/>
      <c r="EB14" s="149"/>
      <c r="EC14" s="149"/>
      <c r="ED14" s="149"/>
      <c r="EE14" s="149"/>
      <c r="EF14" s="149"/>
      <c r="EG14" s="149"/>
      <c r="EH14" s="149"/>
      <c r="EI14" s="149"/>
      <c r="EJ14" s="149"/>
      <c r="EK14" s="149"/>
      <c r="EL14" s="149"/>
      <c r="EM14" s="149"/>
      <c r="EN14" s="149"/>
      <c r="EO14" s="149"/>
      <c r="EP14" s="149"/>
      <c r="EQ14" s="149"/>
      <c r="ER14" s="149"/>
      <c r="ES14" s="149"/>
      <c r="ET14" s="149"/>
      <c r="EU14" s="149"/>
      <c r="EV14" s="149"/>
      <c r="EW14" s="149"/>
      <c r="EX14" s="149"/>
      <c r="EY14" s="149"/>
      <c r="EZ14" s="149"/>
      <c r="FA14" s="149"/>
      <c r="FB14" s="149"/>
      <c r="FC14" s="149"/>
      <c r="FD14" s="149"/>
      <c r="FE14" s="149"/>
      <c r="FF14" s="149"/>
      <c r="FG14" s="149"/>
      <c r="FH14" s="149"/>
      <c r="FI14" s="149"/>
      <c r="FJ14" s="149"/>
      <c r="FK14" s="149"/>
      <c r="FL14" s="149"/>
      <c r="FM14" s="149"/>
      <c r="FN14" s="149"/>
      <c r="FO14" s="149"/>
      <c r="FP14" s="149"/>
      <c r="FQ14" s="149"/>
      <c r="FR14" s="149"/>
      <c r="FS14" s="149"/>
      <c r="FT14" s="149"/>
      <c r="FU14" s="149"/>
      <c r="FV14" s="149"/>
      <c r="FW14" s="149"/>
      <c r="FX14" s="149"/>
      <c r="FY14" s="149"/>
      <c r="FZ14" s="149"/>
      <c r="GA14" s="149"/>
      <c r="GB14" s="149"/>
      <c r="GC14" s="149"/>
      <c r="GD14" s="149"/>
      <c r="GE14" s="149"/>
      <c r="GF14" s="149"/>
      <c r="GG14" s="149"/>
      <c r="GH14" s="149"/>
      <c r="GI14" s="149"/>
      <c r="GJ14" s="149"/>
      <c r="GK14" s="149"/>
      <c r="GL14" s="149"/>
      <c r="GM14" s="149"/>
      <c r="GN14" s="149"/>
      <c r="GO14" s="149"/>
      <c r="GP14" s="149"/>
      <c r="GQ14" s="149"/>
      <c r="GR14" s="149"/>
      <c r="GS14" s="149"/>
      <c r="GT14" s="149"/>
      <c r="GU14" s="149"/>
      <c r="GV14" s="149"/>
      <c r="GW14" s="149"/>
      <c r="GX14" s="149"/>
      <c r="GY14" s="149"/>
      <c r="GZ14" s="149"/>
      <c r="HA14" s="149"/>
      <c r="HB14" s="149"/>
      <c r="HC14" s="149"/>
      <c r="HD14" s="149"/>
      <c r="HE14" s="149"/>
      <c r="HF14" s="149"/>
      <c r="HG14" s="149"/>
      <c r="HH14" s="149"/>
      <c r="HI14" s="149"/>
      <c r="HJ14" s="149"/>
      <c r="HK14" s="149"/>
      <c r="HL14" s="149"/>
      <c r="HM14" s="149"/>
      <c r="HN14" s="149"/>
      <c r="HO14" s="149"/>
      <c r="HP14" s="149"/>
      <c r="HQ14" s="149"/>
      <c r="HR14" s="149"/>
      <c r="HS14" s="149"/>
      <c r="HT14" s="149"/>
      <c r="HU14" s="149"/>
      <c r="HV14" s="149"/>
      <c r="HW14" s="149"/>
      <c r="HX14" s="149"/>
      <c r="HY14" s="149"/>
      <c r="HZ14" s="149"/>
      <c r="IA14" s="149"/>
      <c r="IB14" s="149"/>
      <c r="IC14" s="149"/>
      <c r="ID14" s="149"/>
      <c r="IE14" s="149"/>
      <c r="IF14" s="149"/>
      <c r="IG14" s="149"/>
      <c r="IH14" s="149"/>
      <c r="II14" s="149"/>
      <c r="IJ14" s="149"/>
      <c r="IK14" s="149"/>
      <c r="IL14" s="149"/>
      <c r="IM14" s="149"/>
      <c r="IN14" s="149"/>
      <c r="IO14" s="149"/>
      <c r="IP14" s="149"/>
      <c r="IQ14" s="149"/>
      <c r="IR14" s="149"/>
      <c r="IS14" s="149"/>
      <c r="IT14" s="149"/>
      <c r="IU14" s="149"/>
      <c r="IV14" s="149"/>
      <c r="IW14" s="149"/>
    </row>
    <row r="15" spans="1:257" s="29" customFormat="1" ht="21.9" customHeight="1" x14ac:dyDescent="0.25">
      <c r="A15" s="152"/>
      <c r="B15" s="149" t="s">
        <v>465</v>
      </c>
      <c r="C15" s="149" t="s">
        <v>466</v>
      </c>
      <c r="D15" s="149"/>
      <c r="E15" s="154"/>
      <c r="F15" s="154"/>
      <c r="G15" s="154"/>
      <c r="H15" s="155"/>
      <c r="I15" s="149"/>
      <c r="J15" s="149"/>
      <c r="K15" s="149"/>
      <c r="L15" s="149"/>
      <c r="M15" s="149"/>
      <c r="N15" s="149"/>
      <c r="O15" s="149"/>
      <c r="P15" s="149"/>
      <c r="Q15" s="149"/>
      <c r="R15" s="149"/>
      <c r="S15" s="149"/>
      <c r="T15" s="149"/>
      <c r="U15" s="149"/>
      <c r="V15" s="149"/>
      <c r="W15" s="149"/>
      <c r="X15" s="149"/>
      <c r="Y15" s="149"/>
      <c r="Z15" s="149"/>
      <c r="AA15" s="149"/>
      <c r="AB15" s="149"/>
      <c r="AC15" s="149"/>
      <c r="AD15" s="149"/>
      <c r="AE15" s="149"/>
      <c r="AF15" s="149"/>
      <c r="AG15" s="149"/>
      <c r="AH15" s="149"/>
      <c r="AI15" s="149"/>
      <c r="AJ15" s="149"/>
      <c r="AK15" s="149"/>
      <c r="AL15" s="149"/>
      <c r="AM15" s="149"/>
      <c r="AN15" s="149"/>
      <c r="AO15" s="149"/>
      <c r="AP15" s="149"/>
      <c r="AQ15" s="149"/>
      <c r="AR15" s="149"/>
      <c r="AS15" s="149"/>
      <c r="AT15" s="149"/>
      <c r="AU15" s="149"/>
      <c r="AV15" s="149"/>
      <c r="AW15" s="149"/>
      <c r="AX15" s="149"/>
      <c r="AY15" s="149"/>
      <c r="AZ15" s="149"/>
      <c r="BA15" s="149"/>
      <c r="BB15" s="149"/>
      <c r="BC15" s="149"/>
      <c r="BD15" s="149"/>
      <c r="BE15" s="149"/>
      <c r="BF15" s="149"/>
      <c r="BG15" s="149"/>
      <c r="BH15" s="149"/>
      <c r="BI15" s="149"/>
      <c r="BJ15" s="149"/>
      <c r="BK15" s="149"/>
      <c r="BL15" s="149"/>
      <c r="BM15" s="149"/>
      <c r="BN15" s="149"/>
      <c r="BO15" s="149"/>
      <c r="BP15" s="149"/>
      <c r="BQ15" s="149"/>
      <c r="BR15" s="149"/>
      <c r="BS15" s="149"/>
      <c r="BT15" s="149"/>
      <c r="BU15" s="149"/>
      <c r="BV15" s="149"/>
      <c r="BW15" s="149"/>
      <c r="BX15" s="149"/>
      <c r="BY15" s="149"/>
      <c r="BZ15" s="149"/>
      <c r="CA15" s="149"/>
      <c r="CB15" s="149"/>
      <c r="CC15" s="149"/>
      <c r="CD15" s="149"/>
      <c r="CE15" s="149"/>
      <c r="CF15" s="149"/>
      <c r="CG15" s="149"/>
      <c r="CH15" s="149"/>
      <c r="CI15" s="149"/>
      <c r="CJ15" s="149"/>
      <c r="CK15" s="149"/>
      <c r="CL15" s="149"/>
      <c r="CM15" s="149"/>
      <c r="CN15" s="149"/>
      <c r="CO15" s="149"/>
      <c r="CP15" s="149"/>
      <c r="CQ15" s="149"/>
      <c r="CR15" s="149"/>
      <c r="CS15" s="149"/>
      <c r="CT15" s="149"/>
      <c r="CU15" s="149"/>
      <c r="CV15" s="149"/>
      <c r="CW15" s="149"/>
      <c r="CX15" s="149"/>
      <c r="CY15" s="149"/>
      <c r="CZ15" s="149"/>
      <c r="DA15" s="149"/>
      <c r="DB15" s="149"/>
      <c r="DC15" s="149"/>
      <c r="DD15" s="149"/>
      <c r="DE15" s="149"/>
      <c r="DF15" s="149"/>
      <c r="DG15" s="149"/>
      <c r="DH15" s="149"/>
      <c r="DI15" s="149"/>
      <c r="DJ15" s="149"/>
      <c r="DK15" s="149"/>
      <c r="DL15" s="149"/>
      <c r="DM15" s="149"/>
      <c r="DN15" s="149"/>
      <c r="DO15" s="149"/>
      <c r="DP15" s="149"/>
      <c r="DQ15" s="149"/>
      <c r="DR15" s="149"/>
      <c r="DS15" s="149"/>
      <c r="DT15" s="149"/>
      <c r="DU15" s="149"/>
      <c r="DV15" s="149"/>
      <c r="DW15" s="149"/>
      <c r="DX15" s="149"/>
      <c r="DY15" s="149"/>
      <c r="DZ15" s="149"/>
      <c r="EA15" s="149"/>
      <c r="EB15" s="149"/>
      <c r="EC15" s="149"/>
      <c r="ED15" s="149"/>
      <c r="EE15" s="149"/>
      <c r="EF15" s="149"/>
      <c r="EG15" s="149"/>
      <c r="EH15" s="149"/>
      <c r="EI15" s="149"/>
      <c r="EJ15" s="149"/>
      <c r="EK15" s="149"/>
      <c r="EL15" s="149"/>
      <c r="EM15" s="149"/>
      <c r="EN15" s="149"/>
      <c r="EO15" s="149"/>
      <c r="EP15" s="149"/>
      <c r="EQ15" s="149"/>
      <c r="ER15" s="149"/>
      <c r="ES15" s="149"/>
      <c r="ET15" s="149"/>
      <c r="EU15" s="149"/>
      <c r="EV15" s="149"/>
      <c r="EW15" s="149"/>
      <c r="EX15" s="149"/>
      <c r="EY15" s="149"/>
      <c r="EZ15" s="149"/>
      <c r="FA15" s="149"/>
      <c r="FB15" s="149"/>
      <c r="FC15" s="149"/>
      <c r="FD15" s="149"/>
      <c r="FE15" s="149"/>
      <c r="FF15" s="149"/>
      <c r="FG15" s="149"/>
      <c r="FH15" s="149"/>
      <c r="FI15" s="149"/>
      <c r="FJ15" s="149"/>
      <c r="FK15" s="149"/>
      <c r="FL15" s="149"/>
      <c r="FM15" s="149"/>
      <c r="FN15" s="149"/>
      <c r="FO15" s="149"/>
      <c r="FP15" s="149"/>
      <c r="FQ15" s="149"/>
      <c r="FR15" s="149"/>
      <c r="FS15" s="149"/>
      <c r="FT15" s="149"/>
      <c r="FU15" s="149"/>
      <c r="FV15" s="149"/>
      <c r="FW15" s="149"/>
      <c r="FX15" s="149"/>
      <c r="FY15" s="149"/>
      <c r="FZ15" s="149"/>
      <c r="GA15" s="149"/>
      <c r="GB15" s="149"/>
      <c r="GC15" s="149"/>
      <c r="GD15" s="149"/>
      <c r="GE15" s="149"/>
      <c r="GF15" s="149"/>
      <c r="GG15" s="149"/>
      <c r="GH15" s="149"/>
      <c r="GI15" s="149"/>
      <c r="GJ15" s="149"/>
      <c r="GK15" s="149"/>
      <c r="GL15" s="149"/>
      <c r="GM15" s="149"/>
      <c r="GN15" s="149"/>
      <c r="GO15" s="149"/>
      <c r="GP15" s="149"/>
      <c r="GQ15" s="149"/>
      <c r="GR15" s="149"/>
      <c r="GS15" s="149"/>
      <c r="GT15" s="149"/>
      <c r="GU15" s="149"/>
      <c r="GV15" s="149"/>
      <c r="GW15" s="149"/>
      <c r="GX15" s="149"/>
      <c r="GY15" s="149"/>
      <c r="GZ15" s="149"/>
      <c r="HA15" s="149"/>
      <c r="HB15" s="149"/>
      <c r="HC15" s="149"/>
      <c r="HD15" s="149"/>
      <c r="HE15" s="149"/>
      <c r="HF15" s="149"/>
      <c r="HG15" s="149"/>
      <c r="HH15" s="149"/>
      <c r="HI15" s="149"/>
      <c r="HJ15" s="149"/>
      <c r="HK15" s="149"/>
      <c r="HL15" s="149"/>
      <c r="HM15" s="149"/>
      <c r="HN15" s="149"/>
      <c r="HO15" s="149"/>
      <c r="HP15" s="149"/>
      <c r="HQ15" s="149"/>
      <c r="HR15" s="149"/>
      <c r="HS15" s="149"/>
      <c r="HT15" s="149"/>
      <c r="HU15" s="149"/>
      <c r="HV15" s="149"/>
      <c r="HW15" s="149"/>
      <c r="HX15" s="149"/>
      <c r="HY15" s="149"/>
      <c r="HZ15" s="149"/>
      <c r="IA15" s="149"/>
      <c r="IB15" s="149"/>
      <c r="IC15" s="149"/>
      <c r="ID15" s="149"/>
      <c r="IE15" s="149"/>
      <c r="IF15" s="149"/>
      <c r="IG15" s="149"/>
      <c r="IH15" s="149"/>
      <c r="II15" s="149"/>
      <c r="IJ15" s="149"/>
      <c r="IK15" s="149"/>
      <c r="IL15" s="149"/>
      <c r="IM15" s="149"/>
      <c r="IN15" s="149"/>
      <c r="IO15" s="149"/>
      <c r="IP15" s="149"/>
      <c r="IQ15" s="149"/>
      <c r="IR15" s="149"/>
      <c r="IS15" s="149"/>
      <c r="IT15" s="149"/>
      <c r="IU15" s="149"/>
      <c r="IV15" s="149"/>
      <c r="IW15" s="149"/>
    </row>
    <row r="16" spans="1:257" s="29" customFormat="1" ht="21.9" customHeight="1" x14ac:dyDescent="0.25">
      <c r="A16" s="152"/>
      <c r="B16" s="149" t="s">
        <v>467</v>
      </c>
      <c r="C16" s="149" t="s">
        <v>468</v>
      </c>
      <c r="D16" s="149"/>
      <c r="E16" s="156"/>
      <c r="F16" s="156"/>
      <c r="G16" s="156"/>
      <c r="H16" s="155"/>
      <c r="I16" s="149"/>
      <c r="J16" s="149"/>
      <c r="K16" s="149"/>
      <c r="L16" s="149"/>
      <c r="M16" s="149"/>
      <c r="N16" s="149"/>
      <c r="O16" s="149"/>
      <c r="P16" s="149"/>
      <c r="Q16" s="149"/>
      <c r="R16" s="149"/>
      <c r="S16" s="149"/>
      <c r="T16" s="149"/>
      <c r="U16" s="149"/>
      <c r="V16" s="149"/>
      <c r="W16" s="149"/>
      <c r="X16" s="149"/>
      <c r="Y16" s="149"/>
      <c r="Z16" s="149"/>
      <c r="AA16" s="149"/>
      <c r="AB16" s="149"/>
      <c r="AC16" s="149"/>
      <c r="AD16" s="149"/>
      <c r="AE16" s="149"/>
      <c r="AF16" s="149"/>
      <c r="AG16" s="149"/>
      <c r="AH16" s="149"/>
      <c r="AI16" s="149"/>
      <c r="AJ16" s="149"/>
      <c r="AK16" s="149"/>
      <c r="AL16" s="149"/>
      <c r="AM16" s="149"/>
      <c r="AN16" s="149"/>
      <c r="AO16" s="149"/>
      <c r="AP16" s="149"/>
      <c r="AQ16" s="149"/>
      <c r="AR16" s="149"/>
      <c r="AS16" s="149"/>
      <c r="AT16" s="149"/>
      <c r="AU16" s="149"/>
      <c r="AV16" s="149"/>
      <c r="AW16" s="149"/>
      <c r="AX16" s="149"/>
      <c r="AY16" s="149"/>
      <c r="AZ16" s="149"/>
      <c r="BA16" s="149"/>
      <c r="BB16" s="149"/>
      <c r="BC16" s="149"/>
      <c r="BD16" s="149"/>
      <c r="BE16" s="149"/>
      <c r="BF16" s="149"/>
      <c r="BG16" s="149"/>
      <c r="BH16" s="149"/>
      <c r="BI16" s="149"/>
      <c r="BJ16" s="149"/>
      <c r="BK16" s="149"/>
      <c r="BL16" s="149"/>
      <c r="BM16" s="149"/>
      <c r="BN16" s="149"/>
      <c r="BO16" s="149"/>
      <c r="BP16" s="149"/>
      <c r="BQ16" s="149"/>
      <c r="BR16" s="149"/>
      <c r="BS16" s="149"/>
      <c r="BT16" s="149"/>
      <c r="BU16" s="149"/>
      <c r="BV16" s="149"/>
      <c r="BW16" s="149"/>
      <c r="BX16" s="149"/>
      <c r="BY16" s="149"/>
      <c r="BZ16" s="149"/>
      <c r="CA16" s="149"/>
      <c r="CB16" s="149"/>
      <c r="CC16" s="149"/>
      <c r="CD16" s="149"/>
      <c r="CE16" s="149"/>
      <c r="CF16" s="149"/>
      <c r="CG16" s="149"/>
      <c r="CH16" s="149"/>
      <c r="CI16" s="149"/>
      <c r="CJ16" s="149"/>
      <c r="CK16" s="149"/>
      <c r="CL16" s="149"/>
      <c r="CM16" s="149"/>
      <c r="CN16" s="149"/>
      <c r="CO16" s="149"/>
      <c r="CP16" s="149"/>
      <c r="CQ16" s="149"/>
      <c r="CR16" s="149"/>
      <c r="CS16" s="149"/>
      <c r="CT16" s="149"/>
      <c r="CU16" s="149"/>
      <c r="CV16" s="149"/>
      <c r="CW16" s="149"/>
      <c r="CX16" s="149"/>
      <c r="CY16" s="149"/>
      <c r="CZ16" s="149"/>
      <c r="DA16" s="149"/>
      <c r="DB16" s="149"/>
      <c r="DC16" s="149"/>
      <c r="DD16" s="149"/>
      <c r="DE16" s="149"/>
      <c r="DF16" s="149"/>
      <c r="DG16" s="149"/>
      <c r="DH16" s="149"/>
      <c r="DI16" s="149"/>
      <c r="DJ16" s="149"/>
      <c r="DK16" s="149"/>
      <c r="DL16" s="149"/>
      <c r="DM16" s="149"/>
      <c r="DN16" s="149"/>
      <c r="DO16" s="149"/>
      <c r="DP16" s="149"/>
      <c r="DQ16" s="149"/>
      <c r="DR16" s="149"/>
      <c r="DS16" s="149"/>
      <c r="DT16" s="149"/>
      <c r="DU16" s="149"/>
      <c r="DV16" s="149"/>
      <c r="DW16" s="149"/>
      <c r="DX16" s="149"/>
      <c r="DY16" s="149"/>
      <c r="DZ16" s="149"/>
      <c r="EA16" s="149"/>
      <c r="EB16" s="149"/>
      <c r="EC16" s="149"/>
      <c r="ED16" s="149"/>
      <c r="EE16" s="149"/>
      <c r="EF16" s="149"/>
      <c r="EG16" s="149"/>
      <c r="EH16" s="149"/>
      <c r="EI16" s="149"/>
      <c r="EJ16" s="149"/>
      <c r="EK16" s="149"/>
      <c r="EL16" s="149"/>
      <c r="EM16" s="149"/>
      <c r="EN16" s="149"/>
      <c r="EO16" s="149"/>
      <c r="EP16" s="149"/>
      <c r="EQ16" s="149"/>
      <c r="ER16" s="149"/>
      <c r="ES16" s="149"/>
      <c r="ET16" s="149"/>
      <c r="EU16" s="149"/>
      <c r="EV16" s="149"/>
      <c r="EW16" s="149"/>
      <c r="EX16" s="149"/>
      <c r="EY16" s="149"/>
      <c r="EZ16" s="149"/>
      <c r="FA16" s="149"/>
      <c r="FB16" s="149"/>
      <c r="FC16" s="149"/>
      <c r="FD16" s="149"/>
      <c r="FE16" s="149"/>
      <c r="FF16" s="149"/>
      <c r="FG16" s="149"/>
      <c r="FH16" s="149"/>
      <c r="FI16" s="149"/>
      <c r="FJ16" s="149"/>
      <c r="FK16" s="149"/>
      <c r="FL16" s="149"/>
      <c r="FM16" s="149"/>
      <c r="FN16" s="149"/>
      <c r="FO16" s="149"/>
      <c r="FP16" s="149"/>
      <c r="FQ16" s="149"/>
      <c r="FR16" s="149"/>
      <c r="FS16" s="149"/>
      <c r="FT16" s="149"/>
      <c r="FU16" s="149"/>
      <c r="FV16" s="149"/>
      <c r="FW16" s="149"/>
      <c r="FX16" s="149"/>
      <c r="FY16" s="149"/>
      <c r="FZ16" s="149"/>
      <c r="GA16" s="149"/>
      <c r="GB16" s="149"/>
      <c r="GC16" s="149"/>
      <c r="GD16" s="149"/>
      <c r="GE16" s="149"/>
      <c r="GF16" s="149"/>
      <c r="GG16" s="149"/>
      <c r="GH16" s="149"/>
      <c r="GI16" s="149"/>
      <c r="GJ16" s="149"/>
      <c r="GK16" s="149"/>
      <c r="GL16" s="149"/>
      <c r="GM16" s="149"/>
      <c r="GN16" s="149"/>
      <c r="GO16" s="149"/>
      <c r="GP16" s="149"/>
      <c r="GQ16" s="149"/>
      <c r="GR16" s="149"/>
      <c r="GS16" s="149"/>
      <c r="GT16" s="149"/>
      <c r="GU16" s="149"/>
      <c r="GV16" s="149"/>
      <c r="GW16" s="149"/>
      <c r="GX16" s="149"/>
      <c r="GY16" s="149"/>
      <c r="GZ16" s="149"/>
      <c r="HA16" s="149"/>
      <c r="HB16" s="149"/>
      <c r="HC16" s="149"/>
      <c r="HD16" s="149"/>
      <c r="HE16" s="149"/>
      <c r="HF16" s="149"/>
      <c r="HG16" s="149"/>
      <c r="HH16" s="149"/>
      <c r="HI16" s="149"/>
      <c r="HJ16" s="149"/>
      <c r="HK16" s="149"/>
      <c r="HL16" s="149"/>
      <c r="HM16" s="149"/>
      <c r="HN16" s="149"/>
      <c r="HO16" s="149"/>
      <c r="HP16" s="149"/>
      <c r="HQ16" s="149"/>
      <c r="HR16" s="149"/>
      <c r="HS16" s="149"/>
      <c r="HT16" s="149"/>
      <c r="HU16" s="149"/>
      <c r="HV16" s="149"/>
      <c r="HW16" s="149"/>
      <c r="HX16" s="149"/>
      <c r="HY16" s="149"/>
      <c r="HZ16" s="149"/>
      <c r="IA16" s="149"/>
      <c r="IB16" s="149"/>
      <c r="IC16" s="149"/>
      <c r="ID16" s="149"/>
      <c r="IE16" s="149"/>
      <c r="IF16" s="149"/>
      <c r="IG16" s="149"/>
      <c r="IH16" s="149"/>
      <c r="II16" s="149"/>
      <c r="IJ16" s="149"/>
      <c r="IK16" s="149"/>
      <c r="IL16" s="149"/>
      <c r="IM16" s="149"/>
      <c r="IN16" s="149"/>
      <c r="IO16" s="149"/>
      <c r="IP16" s="149"/>
      <c r="IQ16" s="149"/>
      <c r="IR16" s="149"/>
      <c r="IS16" s="149"/>
      <c r="IT16" s="149"/>
      <c r="IU16" s="149"/>
      <c r="IV16" s="149"/>
      <c r="IW16" s="149"/>
    </row>
    <row r="17" spans="1:257" s="29" customFormat="1" ht="21.9" customHeight="1" x14ac:dyDescent="0.25">
      <c r="A17" s="152"/>
      <c r="B17" s="149"/>
      <c r="C17" s="149"/>
      <c r="D17" s="149"/>
      <c r="E17" s="149"/>
      <c r="F17" s="149"/>
      <c r="G17" s="149"/>
      <c r="H17" s="155"/>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c r="AO17" s="149"/>
      <c r="AP17" s="149"/>
      <c r="AQ17" s="149"/>
      <c r="AR17" s="149"/>
      <c r="AS17" s="149"/>
      <c r="AT17" s="149"/>
      <c r="AU17" s="149"/>
      <c r="AV17" s="149"/>
      <c r="AW17" s="149"/>
      <c r="AX17" s="149"/>
      <c r="AY17" s="149"/>
      <c r="AZ17" s="149"/>
      <c r="BA17" s="149"/>
      <c r="BB17" s="149"/>
      <c r="BC17" s="149"/>
      <c r="BD17" s="149"/>
      <c r="BE17" s="149"/>
      <c r="BF17" s="149"/>
      <c r="BG17" s="149"/>
      <c r="BH17" s="149"/>
      <c r="BI17" s="149"/>
      <c r="BJ17" s="149"/>
      <c r="BK17" s="149"/>
      <c r="BL17" s="149"/>
      <c r="BM17" s="149"/>
      <c r="BN17" s="149"/>
      <c r="BO17" s="149"/>
      <c r="BP17" s="149"/>
      <c r="BQ17" s="149"/>
      <c r="BR17" s="149"/>
      <c r="BS17" s="149"/>
      <c r="BT17" s="149"/>
      <c r="BU17" s="149"/>
      <c r="BV17" s="149"/>
      <c r="BW17" s="149"/>
      <c r="BX17" s="149"/>
      <c r="BY17" s="149"/>
      <c r="BZ17" s="149"/>
      <c r="CA17" s="149"/>
      <c r="CB17" s="149"/>
      <c r="CC17" s="149"/>
      <c r="CD17" s="149"/>
      <c r="CE17" s="149"/>
      <c r="CF17" s="149"/>
      <c r="CG17" s="149"/>
      <c r="CH17" s="149"/>
      <c r="CI17" s="149"/>
      <c r="CJ17" s="149"/>
      <c r="CK17" s="149"/>
      <c r="CL17" s="149"/>
      <c r="CM17" s="149"/>
      <c r="CN17" s="149"/>
      <c r="CO17" s="149"/>
      <c r="CP17" s="149"/>
      <c r="CQ17" s="149"/>
      <c r="CR17" s="149"/>
      <c r="CS17" s="149"/>
      <c r="CT17" s="149"/>
      <c r="CU17" s="149"/>
      <c r="CV17" s="149"/>
      <c r="CW17" s="149"/>
      <c r="CX17" s="149"/>
      <c r="CY17" s="149"/>
      <c r="CZ17" s="149"/>
      <c r="DA17" s="149"/>
      <c r="DB17" s="149"/>
      <c r="DC17" s="149"/>
      <c r="DD17" s="149"/>
      <c r="DE17" s="149"/>
      <c r="DF17" s="149"/>
      <c r="DG17" s="149"/>
      <c r="DH17" s="149"/>
      <c r="DI17" s="149"/>
      <c r="DJ17" s="149"/>
      <c r="DK17" s="149"/>
      <c r="DL17" s="149"/>
      <c r="DM17" s="149"/>
      <c r="DN17" s="149"/>
      <c r="DO17" s="149"/>
      <c r="DP17" s="149"/>
      <c r="DQ17" s="149"/>
      <c r="DR17" s="149"/>
      <c r="DS17" s="149"/>
      <c r="DT17" s="149"/>
      <c r="DU17" s="149"/>
      <c r="DV17" s="149"/>
      <c r="DW17" s="149"/>
      <c r="DX17" s="149"/>
      <c r="DY17" s="149"/>
      <c r="DZ17" s="149"/>
      <c r="EA17" s="149"/>
      <c r="EB17" s="149"/>
      <c r="EC17" s="149"/>
      <c r="ED17" s="149"/>
      <c r="EE17" s="149"/>
      <c r="EF17" s="149"/>
      <c r="EG17" s="149"/>
      <c r="EH17" s="149"/>
      <c r="EI17" s="149"/>
      <c r="EJ17" s="149"/>
      <c r="EK17" s="149"/>
      <c r="EL17" s="149"/>
      <c r="EM17" s="149"/>
      <c r="EN17" s="149"/>
      <c r="EO17" s="149"/>
      <c r="EP17" s="149"/>
      <c r="EQ17" s="149"/>
      <c r="ER17" s="149"/>
      <c r="ES17" s="149"/>
      <c r="ET17" s="149"/>
      <c r="EU17" s="149"/>
      <c r="EV17" s="149"/>
      <c r="EW17" s="149"/>
      <c r="EX17" s="149"/>
      <c r="EY17" s="149"/>
      <c r="EZ17" s="149"/>
      <c r="FA17" s="149"/>
      <c r="FB17" s="149"/>
      <c r="FC17" s="149"/>
      <c r="FD17" s="149"/>
      <c r="FE17" s="149"/>
      <c r="FF17" s="149"/>
      <c r="FG17" s="149"/>
      <c r="FH17" s="149"/>
      <c r="FI17" s="149"/>
      <c r="FJ17" s="149"/>
      <c r="FK17" s="149"/>
      <c r="FL17" s="149"/>
      <c r="FM17" s="149"/>
      <c r="FN17" s="149"/>
      <c r="FO17" s="149"/>
      <c r="FP17" s="149"/>
      <c r="FQ17" s="149"/>
      <c r="FR17" s="149"/>
      <c r="FS17" s="149"/>
      <c r="FT17" s="149"/>
      <c r="FU17" s="149"/>
      <c r="FV17" s="149"/>
      <c r="FW17" s="149"/>
      <c r="FX17" s="149"/>
      <c r="FY17" s="149"/>
      <c r="FZ17" s="149"/>
      <c r="GA17" s="149"/>
      <c r="GB17" s="149"/>
      <c r="GC17" s="149"/>
      <c r="GD17" s="149"/>
      <c r="GE17" s="149"/>
      <c r="GF17" s="149"/>
      <c r="GG17" s="149"/>
      <c r="GH17" s="149"/>
      <c r="GI17" s="149"/>
      <c r="GJ17" s="149"/>
      <c r="GK17" s="149"/>
      <c r="GL17" s="149"/>
      <c r="GM17" s="149"/>
      <c r="GN17" s="149"/>
      <c r="GO17" s="149"/>
      <c r="GP17" s="149"/>
      <c r="GQ17" s="149"/>
      <c r="GR17" s="149"/>
      <c r="GS17" s="149"/>
      <c r="GT17" s="149"/>
      <c r="GU17" s="149"/>
      <c r="GV17" s="149"/>
      <c r="GW17" s="149"/>
      <c r="GX17" s="149"/>
      <c r="GY17" s="149"/>
      <c r="GZ17" s="149"/>
      <c r="HA17" s="149"/>
      <c r="HB17" s="149"/>
      <c r="HC17" s="149"/>
      <c r="HD17" s="149"/>
      <c r="HE17" s="149"/>
      <c r="HF17" s="149"/>
      <c r="HG17" s="149"/>
      <c r="HH17" s="149"/>
      <c r="HI17" s="149"/>
      <c r="HJ17" s="149"/>
      <c r="HK17" s="149"/>
      <c r="HL17" s="149"/>
      <c r="HM17" s="149"/>
      <c r="HN17" s="149"/>
      <c r="HO17" s="149"/>
      <c r="HP17" s="149"/>
      <c r="HQ17" s="149"/>
      <c r="HR17" s="149"/>
      <c r="HS17" s="149"/>
      <c r="HT17" s="149"/>
      <c r="HU17" s="149"/>
      <c r="HV17" s="149"/>
      <c r="HW17" s="149"/>
      <c r="HX17" s="149"/>
      <c r="HY17" s="149"/>
      <c r="HZ17" s="149"/>
      <c r="IA17" s="149"/>
      <c r="IB17" s="149"/>
      <c r="IC17" s="149"/>
      <c r="ID17" s="149"/>
      <c r="IE17" s="149"/>
      <c r="IF17" s="149"/>
      <c r="IG17" s="149"/>
      <c r="IH17" s="149"/>
      <c r="II17" s="149"/>
      <c r="IJ17" s="149"/>
      <c r="IK17" s="149"/>
      <c r="IL17" s="149"/>
      <c r="IM17" s="149"/>
      <c r="IN17" s="149"/>
      <c r="IO17" s="149"/>
      <c r="IP17" s="149"/>
      <c r="IQ17" s="149"/>
      <c r="IR17" s="149"/>
      <c r="IS17" s="149"/>
      <c r="IT17" s="149"/>
      <c r="IU17" s="149"/>
      <c r="IV17" s="149"/>
      <c r="IW17" s="149"/>
    </row>
    <row r="18" spans="1:257" s="29" customFormat="1" ht="21.9" customHeight="1" x14ac:dyDescent="0.25">
      <c r="A18" s="152" t="s">
        <v>469</v>
      </c>
      <c r="B18" s="149"/>
      <c r="C18" s="149"/>
      <c r="D18" s="149"/>
      <c r="E18" s="149"/>
      <c r="F18" s="149"/>
      <c r="G18" s="149"/>
      <c r="H18" s="155"/>
      <c r="I18" s="149"/>
      <c r="J18" s="149"/>
      <c r="K18" s="149"/>
      <c r="L18" s="149"/>
      <c r="M18" s="149"/>
      <c r="N18" s="149"/>
      <c r="O18" s="149"/>
      <c r="P18" s="149"/>
      <c r="Q18" s="149"/>
      <c r="R18" s="149"/>
      <c r="S18" s="149"/>
      <c r="T18" s="149"/>
      <c r="U18" s="149"/>
      <c r="V18" s="149"/>
      <c r="W18" s="149"/>
      <c r="X18" s="149"/>
      <c r="Y18" s="149"/>
      <c r="Z18" s="149"/>
      <c r="AA18" s="149"/>
      <c r="AB18" s="149"/>
      <c r="AC18" s="149"/>
      <c r="AD18" s="149"/>
      <c r="AE18" s="149"/>
      <c r="AF18" s="149"/>
      <c r="AG18" s="149"/>
      <c r="AH18" s="149"/>
      <c r="AI18" s="149"/>
      <c r="AJ18" s="149"/>
      <c r="AK18" s="149"/>
      <c r="AL18" s="149"/>
      <c r="AM18" s="149"/>
      <c r="AN18" s="149"/>
      <c r="AO18" s="149"/>
      <c r="AP18" s="149"/>
      <c r="AQ18" s="149"/>
      <c r="AR18" s="149"/>
      <c r="AS18" s="149"/>
      <c r="AT18" s="149"/>
      <c r="AU18" s="149"/>
      <c r="AV18" s="149"/>
      <c r="AW18" s="149"/>
      <c r="AX18" s="149"/>
      <c r="AY18" s="149"/>
      <c r="AZ18" s="149"/>
      <c r="BA18" s="149"/>
      <c r="BB18" s="149"/>
      <c r="BC18" s="149"/>
      <c r="BD18" s="149"/>
      <c r="BE18" s="149"/>
      <c r="BF18" s="149"/>
      <c r="BG18" s="149"/>
      <c r="BH18" s="149"/>
      <c r="BI18" s="149"/>
      <c r="BJ18" s="149"/>
      <c r="BK18" s="149"/>
      <c r="BL18" s="149"/>
      <c r="BM18" s="149"/>
      <c r="BN18" s="149"/>
      <c r="BO18" s="149"/>
      <c r="BP18" s="149"/>
      <c r="BQ18" s="149"/>
      <c r="BR18" s="149"/>
      <c r="BS18" s="149"/>
      <c r="BT18" s="149"/>
      <c r="BU18" s="149"/>
      <c r="BV18" s="149"/>
      <c r="BW18" s="149"/>
      <c r="BX18" s="149"/>
      <c r="BY18" s="149"/>
      <c r="BZ18" s="149"/>
      <c r="CA18" s="149"/>
      <c r="CB18" s="149"/>
      <c r="CC18" s="149"/>
      <c r="CD18" s="149"/>
      <c r="CE18" s="149"/>
      <c r="CF18" s="149"/>
      <c r="CG18" s="149"/>
      <c r="CH18" s="149"/>
      <c r="CI18" s="149"/>
      <c r="CJ18" s="149"/>
      <c r="CK18" s="149"/>
      <c r="CL18" s="149"/>
      <c r="CM18" s="149"/>
      <c r="CN18" s="149"/>
      <c r="CO18" s="149"/>
      <c r="CP18" s="149"/>
      <c r="CQ18" s="149"/>
      <c r="CR18" s="149"/>
      <c r="CS18" s="149"/>
      <c r="CT18" s="149"/>
      <c r="CU18" s="149"/>
      <c r="CV18" s="149"/>
      <c r="CW18" s="149"/>
      <c r="CX18" s="149"/>
      <c r="CY18" s="149"/>
      <c r="CZ18" s="149"/>
      <c r="DA18" s="149"/>
      <c r="DB18" s="149"/>
      <c r="DC18" s="149"/>
      <c r="DD18" s="149"/>
      <c r="DE18" s="149"/>
      <c r="DF18" s="149"/>
      <c r="DG18" s="149"/>
      <c r="DH18" s="149"/>
      <c r="DI18" s="149"/>
      <c r="DJ18" s="149"/>
      <c r="DK18" s="149"/>
      <c r="DL18" s="149"/>
      <c r="DM18" s="149"/>
      <c r="DN18" s="149"/>
      <c r="DO18" s="149"/>
      <c r="DP18" s="149"/>
      <c r="DQ18" s="149"/>
      <c r="DR18" s="149"/>
      <c r="DS18" s="149"/>
      <c r="DT18" s="149"/>
      <c r="DU18" s="149"/>
      <c r="DV18" s="149"/>
      <c r="DW18" s="149"/>
      <c r="DX18" s="149"/>
      <c r="DY18" s="149"/>
      <c r="DZ18" s="149"/>
      <c r="EA18" s="149"/>
      <c r="EB18" s="149"/>
      <c r="EC18" s="149"/>
      <c r="ED18" s="149"/>
      <c r="EE18" s="149"/>
      <c r="EF18" s="149"/>
      <c r="EG18" s="149"/>
      <c r="EH18" s="149"/>
      <c r="EI18" s="149"/>
      <c r="EJ18" s="149"/>
      <c r="EK18" s="149"/>
      <c r="EL18" s="149"/>
      <c r="EM18" s="149"/>
      <c r="EN18" s="149"/>
      <c r="EO18" s="149"/>
      <c r="EP18" s="149"/>
      <c r="EQ18" s="149"/>
      <c r="ER18" s="149"/>
      <c r="ES18" s="149"/>
      <c r="ET18" s="149"/>
      <c r="EU18" s="149"/>
      <c r="EV18" s="149"/>
      <c r="EW18" s="149"/>
      <c r="EX18" s="149"/>
      <c r="EY18" s="149"/>
      <c r="EZ18" s="149"/>
      <c r="FA18" s="149"/>
      <c r="FB18" s="149"/>
      <c r="FC18" s="149"/>
      <c r="FD18" s="149"/>
      <c r="FE18" s="149"/>
      <c r="FF18" s="149"/>
      <c r="FG18" s="149"/>
      <c r="FH18" s="149"/>
      <c r="FI18" s="149"/>
      <c r="FJ18" s="149"/>
      <c r="FK18" s="149"/>
      <c r="FL18" s="149"/>
      <c r="FM18" s="149"/>
      <c r="FN18" s="149"/>
      <c r="FO18" s="149"/>
      <c r="FP18" s="149"/>
      <c r="FQ18" s="149"/>
      <c r="FR18" s="149"/>
      <c r="FS18" s="149"/>
      <c r="FT18" s="149"/>
      <c r="FU18" s="149"/>
      <c r="FV18" s="149"/>
      <c r="FW18" s="149"/>
      <c r="FX18" s="149"/>
      <c r="FY18" s="149"/>
      <c r="FZ18" s="149"/>
      <c r="GA18" s="149"/>
      <c r="GB18" s="149"/>
      <c r="GC18" s="149"/>
      <c r="GD18" s="149"/>
      <c r="GE18" s="149"/>
      <c r="GF18" s="149"/>
      <c r="GG18" s="149"/>
      <c r="GH18" s="149"/>
      <c r="GI18" s="149"/>
      <c r="GJ18" s="149"/>
      <c r="GK18" s="149"/>
      <c r="GL18" s="149"/>
      <c r="GM18" s="149"/>
      <c r="GN18" s="149"/>
      <c r="GO18" s="149"/>
      <c r="GP18" s="149"/>
      <c r="GQ18" s="149"/>
      <c r="GR18" s="149"/>
      <c r="GS18" s="149"/>
      <c r="GT18" s="149"/>
      <c r="GU18" s="149"/>
      <c r="GV18" s="149"/>
      <c r="GW18" s="149"/>
      <c r="GX18" s="149"/>
      <c r="GY18" s="149"/>
      <c r="GZ18" s="149"/>
      <c r="HA18" s="149"/>
      <c r="HB18" s="149"/>
      <c r="HC18" s="149"/>
      <c r="HD18" s="149"/>
      <c r="HE18" s="149"/>
      <c r="HF18" s="149"/>
      <c r="HG18" s="149"/>
      <c r="HH18" s="149"/>
      <c r="HI18" s="149"/>
      <c r="HJ18" s="149"/>
      <c r="HK18" s="149"/>
      <c r="HL18" s="149"/>
      <c r="HM18" s="149"/>
      <c r="HN18" s="149"/>
      <c r="HO18" s="149"/>
      <c r="HP18" s="149"/>
      <c r="HQ18" s="149"/>
      <c r="HR18" s="149"/>
      <c r="HS18" s="149"/>
      <c r="HT18" s="149"/>
      <c r="HU18" s="149"/>
      <c r="HV18" s="149"/>
      <c r="HW18" s="149"/>
      <c r="HX18" s="149"/>
      <c r="HY18" s="149"/>
      <c r="HZ18" s="149"/>
      <c r="IA18" s="149"/>
      <c r="IB18" s="149"/>
      <c r="IC18" s="149"/>
      <c r="ID18" s="149"/>
      <c r="IE18" s="149"/>
      <c r="IF18" s="149"/>
      <c r="IG18" s="149"/>
      <c r="IH18" s="149"/>
      <c r="II18" s="149"/>
      <c r="IJ18" s="149"/>
      <c r="IK18" s="149"/>
      <c r="IL18" s="149"/>
      <c r="IM18" s="149"/>
      <c r="IN18" s="149"/>
      <c r="IO18" s="149"/>
      <c r="IP18" s="149"/>
      <c r="IQ18" s="149"/>
      <c r="IR18" s="149"/>
      <c r="IS18" s="149"/>
      <c r="IT18" s="149"/>
      <c r="IU18" s="149"/>
      <c r="IV18" s="149"/>
      <c r="IW18" s="149"/>
    </row>
    <row r="19" spans="1:257" s="29" customFormat="1" ht="21.9" customHeight="1" x14ac:dyDescent="0.25">
      <c r="A19" s="152"/>
      <c r="B19" s="149" t="s">
        <v>470</v>
      </c>
      <c r="C19" s="149" t="s">
        <v>471</v>
      </c>
      <c r="D19" s="149"/>
      <c r="E19" s="157"/>
      <c r="F19" s="157"/>
      <c r="G19" s="157"/>
      <c r="H19" s="155"/>
      <c r="I19" s="149"/>
      <c r="J19" s="149"/>
      <c r="K19" s="149"/>
      <c r="L19" s="149"/>
      <c r="M19" s="149"/>
      <c r="N19" s="149"/>
      <c r="O19" s="149"/>
      <c r="P19" s="149"/>
      <c r="Q19" s="149"/>
      <c r="R19" s="149"/>
      <c r="S19" s="149"/>
      <c r="T19" s="149"/>
      <c r="U19" s="149"/>
      <c r="V19" s="149"/>
      <c r="W19" s="149"/>
      <c r="X19" s="149"/>
      <c r="Y19" s="149"/>
      <c r="Z19" s="149"/>
      <c r="AA19" s="149"/>
      <c r="AB19" s="149"/>
      <c r="AC19" s="149"/>
      <c r="AD19" s="149"/>
      <c r="AE19" s="149"/>
      <c r="AF19" s="149"/>
      <c r="AG19" s="149"/>
      <c r="AH19" s="149"/>
      <c r="AI19" s="149"/>
      <c r="AJ19" s="149"/>
      <c r="AK19" s="149"/>
      <c r="AL19" s="149"/>
      <c r="AM19" s="149"/>
      <c r="AN19" s="149"/>
      <c r="AO19" s="149"/>
      <c r="AP19" s="149"/>
      <c r="AQ19" s="149"/>
      <c r="AR19" s="149"/>
      <c r="AS19" s="149"/>
      <c r="AT19" s="149"/>
      <c r="AU19" s="149"/>
      <c r="AV19" s="149"/>
      <c r="AW19" s="149"/>
      <c r="AX19" s="149"/>
      <c r="AY19" s="149"/>
      <c r="AZ19" s="149"/>
      <c r="BA19" s="149"/>
      <c r="BB19" s="149"/>
      <c r="BC19" s="149"/>
      <c r="BD19" s="149"/>
      <c r="BE19" s="149"/>
      <c r="BF19" s="149"/>
      <c r="BG19" s="149"/>
      <c r="BH19" s="149"/>
      <c r="BI19" s="149"/>
      <c r="BJ19" s="149"/>
      <c r="BK19" s="149"/>
      <c r="BL19" s="149"/>
      <c r="BM19" s="149"/>
      <c r="BN19" s="149"/>
      <c r="BO19" s="149"/>
      <c r="BP19" s="149"/>
      <c r="BQ19" s="149"/>
      <c r="BR19" s="149"/>
      <c r="BS19" s="149"/>
      <c r="BT19" s="149"/>
      <c r="BU19" s="149"/>
      <c r="BV19" s="149"/>
      <c r="BW19" s="149"/>
      <c r="BX19" s="149"/>
      <c r="BY19" s="149"/>
      <c r="BZ19" s="149"/>
      <c r="CA19" s="149"/>
      <c r="CB19" s="149"/>
      <c r="CC19" s="149"/>
      <c r="CD19" s="149"/>
      <c r="CE19" s="149"/>
      <c r="CF19" s="149"/>
      <c r="CG19" s="149"/>
      <c r="CH19" s="149"/>
      <c r="CI19" s="149"/>
      <c r="CJ19" s="149"/>
      <c r="CK19" s="149"/>
      <c r="CL19" s="149"/>
      <c r="CM19" s="149"/>
      <c r="CN19" s="149"/>
      <c r="CO19" s="149"/>
      <c r="CP19" s="149"/>
      <c r="CQ19" s="149"/>
      <c r="CR19" s="149"/>
      <c r="CS19" s="149"/>
      <c r="CT19" s="149"/>
      <c r="CU19" s="149"/>
      <c r="CV19" s="149"/>
      <c r="CW19" s="149"/>
      <c r="CX19" s="149"/>
      <c r="CY19" s="149"/>
      <c r="CZ19" s="149"/>
      <c r="DA19" s="149"/>
      <c r="DB19" s="149"/>
      <c r="DC19" s="149"/>
      <c r="DD19" s="149"/>
      <c r="DE19" s="149"/>
      <c r="DF19" s="149"/>
      <c r="DG19" s="149"/>
      <c r="DH19" s="149"/>
      <c r="DI19" s="149"/>
      <c r="DJ19" s="149"/>
      <c r="DK19" s="149"/>
      <c r="DL19" s="149"/>
      <c r="DM19" s="149"/>
      <c r="DN19" s="149"/>
      <c r="DO19" s="149"/>
      <c r="DP19" s="149"/>
      <c r="DQ19" s="149"/>
      <c r="DR19" s="149"/>
      <c r="DS19" s="149"/>
      <c r="DT19" s="149"/>
      <c r="DU19" s="149"/>
      <c r="DV19" s="149"/>
      <c r="DW19" s="149"/>
      <c r="DX19" s="149"/>
      <c r="DY19" s="149"/>
      <c r="DZ19" s="149"/>
      <c r="EA19" s="149"/>
      <c r="EB19" s="149"/>
      <c r="EC19" s="149"/>
      <c r="ED19" s="149"/>
      <c r="EE19" s="149"/>
      <c r="EF19" s="149"/>
      <c r="EG19" s="149"/>
      <c r="EH19" s="149"/>
      <c r="EI19" s="149"/>
      <c r="EJ19" s="149"/>
      <c r="EK19" s="149"/>
      <c r="EL19" s="149"/>
      <c r="EM19" s="149"/>
      <c r="EN19" s="149"/>
      <c r="EO19" s="149"/>
      <c r="EP19" s="149"/>
      <c r="EQ19" s="149"/>
      <c r="ER19" s="149"/>
      <c r="ES19" s="149"/>
      <c r="ET19" s="149"/>
      <c r="EU19" s="149"/>
      <c r="EV19" s="149"/>
      <c r="EW19" s="149"/>
      <c r="EX19" s="149"/>
      <c r="EY19" s="149"/>
      <c r="EZ19" s="149"/>
      <c r="FA19" s="149"/>
      <c r="FB19" s="149"/>
      <c r="FC19" s="149"/>
      <c r="FD19" s="149"/>
      <c r="FE19" s="149"/>
      <c r="FF19" s="149"/>
      <c r="FG19" s="149"/>
      <c r="FH19" s="149"/>
      <c r="FI19" s="149"/>
      <c r="FJ19" s="149"/>
      <c r="FK19" s="149"/>
      <c r="FL19" s="149"/>
      <c r="FM19" s="149"/>
      <c r="FN19" s="149"/>
      <c r="FO19" s="149"/>
      <c r="FP19" s="149"/>
      <c r="FQ19" s="149"/>
      <c r="FR19" s="149"/>
      <c r="FS19" s="149"/>
      <c r="FT19" s="149"/>
      <c r="FU19" s="149"/>
      <c r="FV19" s="149"/>
      <c r="FW19" s="149"/>
      <c r="FX19" s="149"/>
      <c r="FY19" s="149"/>
      <c r="FZ19" s="149"/>
      <c r="GA19" s="149"/>
      <c r="GB19" s="149"/>
      <c r="GC19" s="149"/>
      <c r="GD19" s="149"/>
      <c r="GE19" s="149"/>
      <c r="GF19" s="149"/>
      <c r="GG19" s="149"/>
      <c r="GH19" s="149"/>
      <c r="GI19" s="149"/>
      <c r="GJ19" s="149"/>
      <c r="GK19" s="149"/>
      <c r="GL19" s="149"/>
      <c r="GM19" s="149"/>
      <c r="GN19" s="149"/>
      <c r="GO19" s="149"/>
      <c r="GP19" s="149"/>
      <c r="GQ19" s="149"/>
      <c r="GR19" s="149"/>
      <c r="GS19" s="149"/>
      <c r="GT19" s="149"/>
      <c r="GU19" s="149"/>
      <c r="GV19" s="149"/>
      <c r="GW19" s="149"/>
      <c r="GX19" s="149"/>
      <c r="GY19" s="149"/>
      <c r="GZ19" s="149"/>
      <c r="HA19" s="149"/>
      <c r="HB19" s="149"/>
      <c r="HC19" s="149"/>
      <c r="HD19" s="149"/>
      <c r="HE19" s="149"/>
      <c r="HF19" s="149"/>
      <c r="HG19" s="149"/>
      <c r="HH19" s="149"/>
      <c r="HI19" s="149"/>
      <c r="HJ19" s="149"/>
      <c r="HK19" s="149"/>
      <c r="HL19" s="149"/>
      <c r="HM19" s="149"/>
      <c r="HN19" s="149"/>
      <c r="HO19" s="149"/>
      <c r="HP19" s="149"/>
      <c r="HQ19" s="149"/>
      <c r="HR19" s="149"/>
      <c r="HS19" s="149"/>
      <c r="HT19" s="149"/>
      <c r="HU19" s="149"/>
      <c r="HV19" s="149"/>
      <c r="HW19" s="149"/>
      <c r="HX19" s="149"/>
      <c r="HY19" s="149"/>
      <c r="HZ19" s="149"/>
      <c r="IA19" s="149"/>
      <c r="IB19" s="149"/>
      <c r="IC19" s="149"/>
      <c r="ID19" s="149"/>
      <c r="IE19" s="149"/>
      <c r="IF19" s="149"/>
      <c r="IG19" s="149"/>
      <c r="IH19" s="149"/>
      <c r="II19" s="149"/>
      <c r="IJ19" s="149"/>
      <c r="IK19" s="149"/>
      <c r="IL19" s="149"/>
      <c r="IM19" s="149"/>
      <c r="IN19" s="149"/>
      <c r="IO19" s="149"/>
      <c r="IP19" s="149"/>
      <c r="IQ19" s="149"/>
      <c r="IR19" s="149"/>
      <c r="IS19" s="149"/>
      <c r="IT19" s="149"/>
      <c r="IU19" s="149"/>
      <c r="IV19" s="149"/>
      <c r="IW19" s="149"/>
    </row>
    <row r="20" spans="1:257" s="29" customFormat="1" ht="21.9" customHeight="1" x14ac:dyDescent="0.25">
      <c r="A20" s="152"/>
      <c r="B20" s="149" t="s">
        <v>472</v>
      </c>
      <c r="C20" s="149" t="s">
        <v>473</v>
      </c>
      <c r="D20" s="149"/>
      <c r="E20" s="157"/>
      <c r="F20" s="157"/>
      <c r="G20" s="158"/>
      <c r="H20" s="155"/>
      <c r="I20" s="149"/>
      <c r="J20" s="149"/>
      <c r="K20" s="149"/>
      <c r="L20" s="149"/>
      <c r="M20" s="149"/>
      <c r="N20" s="149"/>
      <c r="O20" s="149"/>
      <c r="P20" s="149"/>
      <c r="Q20" s="149"/>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9"/>
      <c r="BB20" s="149"/>
      <c r="BC20" s="149"/>
      <c r="BD20" s="149"/>
      <c r="BE20" s="149"/>
      <c r="BF20" s="149"/>
      <c r="BG20" s="149"/>
      <c r="BH20" s="149"/>
      <c r="BI20" s="149"/>
      <c r="BJ20" s="149"/>
      <c r="BK20" s="149"/>
      <c r="BL20" s="149"/>
      <c r="BM20" s="149"/>
      <c r="BN20" s="149"/>
      <c r="BO20" s="149"/>
      <c r="BP20" s="149"/>
      <c r="BQ20" s="149"/>
      <c r="BR20" s="149"/>
      <c r="BS20" s="149"/>
      <c r="BT20" s="149"/>
      <c r="BU20" s="149"/>
      <c r="BV20" s="149"/>
      <c r="BW20" s="149"/>
      <c r="BX20" s="149"/>
      <c r="BY20" s="149"/>
      <c r="BZ20" s="149"/>
      <c r="CA20" s="149"/>
      <c r="CB20" s="149"/>
      <c r="CC20" s="149"/>
      <c r="CD20" s="149"/>
      <c r="CE20" s="149"/>
      <c r="CF20" s="149"/>
      <c r="CG20" s="149"/>
      <c r="CH20" s="149"/>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49"/>
      <c r="EY20" s="149"/>
      <c r="EZ20" s="149"/>
      <c r="FA20" s="149"/>
      <c r="FB20" s="149"/>
      <c r="FC20" s="149"/>
      <c r="FD20" s="149"/>
      <c r="FE20" s="149"/>
      <c r="FF20" s="149"/>
      <c r="FG20" s="149"/>
      <c r="FH20" s="149"/>
      <c r="FI20" s="149"/>
      <c r="FJ20" s="149"/>
      <c r="FK20" s="149"/>
      <c r="FL20" s="149"/>
      <c r="FM20" s="149"/>
      <c r="FN20" s="149"/>
      <c r="FO20" s="149"/>
      <c r="FP20" s="149"/>
      <c r="FQ20" s="149"/>
      <c r="FR20" s="149"/>
      <c r="FS20" s="149"/>
      <c r="FT20" s="149"/>
      <c r="FU20" s="149"/>
      <c r="FV20" s="149"/>
      <c r="FW20" s="149"/>
      <c r="FX20" s="149"/>
      <c r="FY20" s="149"/>
      <c r="FZ20" s="149"/>
      <c r="GA20" s="149"/>
      <c r="GB20" s="149"/>
      <c r="GC20" s="149"/>
      <c r="GD20" s="149"/>
      <c r="GE20" s="149"/>
      <c r="GF20" s="149"/>
      <c r="GG20" s="149"/>
      <c r="GH20" s="149"/>
      <c r="GI20" s="149"/>
      <c r="GJ20" s="149"/>
      <c r="GK20" s="149"/>
      <c r="GL20" s="149"/>
      <c r="GM20" s="149"/>
      <c r="GN20" s="149"/>
      <c r="GO20" s="149"/>
      <c r="GP20" s="149"/>
      <c r="GQ20" s="149"/>
      <c r="GR20" s="149"/>
      <c r="GS20" s="149"/>
      <c r="GT20" s="149"/>
      <c r="GU20" s="149"/>
      <c r="GV20" s="149"/>
      <c r="GW20" s="149"/>
      <c r="GX20" s="149"/>
      <c r="GY20" s="149"/>
      <c r="GZ20" s="149"/>
      <c r="HA20" s="149"/>
      <c r="HB20" s="149"/>
      <c r="HC20" s="149"/>
      <c r="HD20" s="149"/>
      <c r="HE20" s="149"/>
      <c r="HF20" s="149"/>
      <c r="HG20" s="149"/>
      <c r="HH20" s="149"/>
      <c r="HI20" s="149"/>
      <c r="HJ20" s="149"/>
      <c r="HK20" s="149"/>
      <c r="HL20" s="149"/>
      <c r="HM20" s="149"/>
      <c r="HN20" s="149"/>
      <c r="HO20" s="149"/>
      <c r="HP20" s="149"/>
      <c r="HQ20" s="149"/>
      <c r="HR20" s="149"/>
      <c r="HS20" s="149"/>
      <c r="HT20" s="149"/>
      <c r="HU20" s="149"/>
      <c r="HV20" s="149"/>
      <c r="HW20" s="149"/>
      <c r="HX20" s="149"/>
      <c r="HY20" s="149"/>
      <c r="HZ20" s="149"/>
      <c r="IA20" s="149"/>
      <c r="IB20" s="149"/>
      <c r="IC20" s="149"/>
      <c r="ID20" s="149"/>
      <c r="IE20" s="149"/>
      <c r="IF20" s="149"/>
      <c r="IG20" s="149"/>
      <c r="IH20" s="149"/>
      <c r="II20" s="149"/>
      <c r="IJ20" s="149"/>
      <c r="IK20" s="149"/>
      <c r="IL20" s="149"/>
      <c r="IM20" s="149"/>
      <c r="IN20" s="149"/>
      <c r="IO20" s="149"/>
      <c r="IP20" s="149"/>
      <c r="IQ20" s="149"/>
      <c r="IR20" s="149"/>
      <c r="IS20" s="149"/>
      <c r="IT20" s="149"/>
      <c r="IU20" s="149"/>
      <c r="IV20" s="149"/>
      <c r="IW20" s="149"/>
    </row>
    <row r="21" spans="1:257" s="29" customFormat="1" ht="21.9" customHeight="1" x14ac:dyDescent="0.25">
      <c r="A21" s="152"/>
      <c r="B21" s="149" t="s">
        <v>474</v>
      </c>
      <c r="C21" s="149" t="s">
        <v>23</v>
      </c>
      <c r="D21" s="149"/>
      <c r="E21" s="159"/>
      <c r="F21" s="159"/>
      <c r="G21" s="159"/>
      <c r="H21" s="155"/>
      <c r="I21" s="149"/>
      <c r="J21" s="149"/>
      <c r="K21" s="149"/>
      <c r="L21" s="149"/>
      <c r="M21" s="149"/>
      <c r="N21" s="149"/>
      <c r="O21" s="149"/>
      <c r="P21" s="149"/>
      <c r="Q21" s="149"/>
      <c r="R21" s="149"/>
      <c r="S21" s="149"/>
      <c r="T21" s="149"/>
      <c r="U21" s="149"/>
      <c r="V21" s="149"/>
      <c r="W21" s="149"/>
      <c r="X21" s="149"/>
      <c r="Y21" s="149"/>
      <c r="Z21" s="149"/>
      <c r="AA21" s="149"/>
      <c r="AB21" s="149"/>
      <c r="AC21" s="149"/>
      <c r="AD21" s="149"/>
      <c r="AE21" s="149"/>
      <c r="AF21" s="149"/>
      <c r="AG21" s="149"/>
      <c r="AH21" s="149"/>
      <c r="AI21" s="149"/>
      <c r="AJ21" s="149"/>
      <c r="AK21" s="149"/>
      <c r="AL21" s="149"/>
      <c r="AM21" s="149"/>
      <c r="AN21" s="149"/>
      <c r="AO21" s="149"/>
      <c r="AP21" s="149"/>
      <c r="AQ21" s="149"/>
      <c r="AR21" s="149"/>
      <c r="AS21" s="149"/>
      <c r="AT21" s="149"/>
      <c r="AU21" s="149"/>
      <c r="AV21" s="149"/>
      <c r="AW21" s="149"/>
      <c r="AX21" s="149"/>
      <c r="AY21" s="149"/>
      <c r="AZ21" s="149"/>
      <c r="BA21" s="149"/>
      <c r="BB21" s="149"/>
      <c r="BC21" s="149"/>
      <c r="BD21" s="149"/>
      <c r="BE21" s="149"/>
      <c r="BF21" s="149"/>
      <c r="BG21" s="149"/>
      <c r="BH21" s="149"/>
      <c r="BI21" s="149"/>
      <c r="BJ21" s="149"/>
      <c r="BK21" s="149"/>
      <c r="BL21" s="149"/>
      <c r="BM21" s="149"/>
      <c r="BN21" s="149"/>
      <c r="BO21" s="149"/>
      <c r="BP21" s="149"/>
      <c r="BQ21" s="149"/>
      <c r="BR21" s="149"/>
      <c r="BS21" s="149"/>
      <c r="BT21" s="149"/>
      <c r="BU21" s="149"/>
      <c r="BV21" s="149"/>
      <c r="BW21" s="149"/>
      <c r="BX21" s="149"/>
      <c r="BY21" s="149"/>
      <c r="BZ21" s="149"/>
      <c r="CA21" s="149"/>
      <c r="CB21" s="149"/>
      <c r="CC21" s="149"/>
      <c r="CD21" s="149"/>
      <c r="CE21" s="149"/>
      <c r="CF21" s="149"/>
      <c r="CG21" s="149"/>
      <c r="CH21" s="149"/>
      <c r="CI21" s="149"/>
      <c r="CJ21" s="149"/>
      <c r="CK21" s="149"/>
      <c r="CL21" s="149"/>
      <c r="CM21" s="149"/>
      <c r="CN21" s="149"/>
      <c r="CO21" s="149"/>
      <c r="CP21" s="149"/>
      <c r="CQ21" s="149"/>
      <c r="CR21" s="149"/>
      <c r="CS21" s="149"/>
      <c r="CT21" s="149"/>
      <c r="CU21" s="149"/>
      <c r="CV21" s="149"/>
      <c r="CW21" s="149"/>
      <c r="CX21" s="149"/>
      <c r="CY21" s="149"/>
      <c r="CZ21" s="149"/>
      <c r="DA21" s="149"/>
      <c r="DB21" s="149"/>
      <c r="DC21" s="149"/>
      <c r="DD21" s="149"/>
      <c r="DE21" s="149"/>
      <c r="DF21" s="149"/>
      <c r="DG21" s="149"/>
      <c r="DH21" s="149"/>
      <c r="DI21" s="149"/>
      <c r="DJ21" s="149"/>
      <c r="DK21" s="149"/>
      <c r="DL21" s="149"/>
      <c r="DM21" s="149"/>
      <c r="DN21" s="149"/>
      <c r="DO21" s="149"/>
      <c r="DP21" s="149"/>
      <c r="DQ21" s="149"/>
      <c r="DR21" s="149"/>
      <c r="DS21" s="149"/>
      <c r="DT21" s="149"/>
      <c r="DU21" s="149"/>
      <c r="DV21" s="149"/>
      <c r="DW21" s="149"/>
      <c r="DX21" s="149"/>
      <c r="DY21" s="149"/>
      <c r="DZ21" s="149"/>
      <c r="EA21" s="149"/>
      <c r="EB21" s="149"/>
      <c r="EC21" s="149"/>
      <c r="ED21" s="149"/>
      <c r="EE21" s="149"/>
      <c r="EF21" s="149"/>
      <c r="EG21" s="149"/>
      <c r="EH21" s="149"/>
      <c r="EI21" s="149"/>
      <c r="EJ21" s="149"/>
      <c r="EK21" s="149"/>
      <c r="EL21" s="149"/>
      <c r="EM21" s="149"/>
      <c r="EN21" s="149"/>
      <c r="EO21" s="149"/>
      <c r="EP21" s="149"/>
      <c r="EQ21" s="149"/>
      <c r="ER21" s="149"/>
      <c r="ES21" s="149"/>
      <c r="ET21" s="149"/>
      <c r="EU21" s="149"/>
      <c r="EV21" s="149"/>
      <c r="EW21" s="149"/>
      <c r="EX21" s="149"/>
      <c r="EY21" s="149"/>
      <c r="EZ21" s="149"/>
      <c r="FA21" s="149"/>
      <c r="FB21" s="149"/>
      <c r="FC21" s="149"/>
      <c r="FD21" s="149"/>
      <c r="FE21" s="149"/>
      <c r="FF21" s="149"/>
      <c r="FG21" s="149"/>
      <c r="FH21" s="149"/>
      <c r="FI21" s="149"/>
      <c r="FJ21" s="149"/>
      <c r="FK21" s="149"/>
      <c r="FL21" s="149"/>
      <c r="FM21" s="149"/>
      <c r="FN21" s="149"/>
      <c r="FO21" s="149"/>
      <c r="FP21" s="149"/>
      <c r="FQ21" s="149"/>
      <c r="FR21" s="149"/>
      <c r="FS21" s="149"/>
      <c r="FT21" s="149"/>
      <c r="FU21" s="149"/>
      <c r="FV21" s="149"/>
      <c r="FW21" s="149"/>
      <c r="FX21" s="149"/>
      <c r="FY21" s="149"/>
      <c r="FZ21" s="149"/>
      <c r="GA21" s="149"/>
      <c r="GB21" s="149"/>
      <c r="GC21" s="149"/>
      <c r="GD21" s="149"/>
      <c r="GE21" s="149"/>
      <c r="GF21" s="149"/>
      <c r="GG21" s="149"/>
      <c r="GH21" s="149"/>
      <c r="GI21" s="149"/>
      <c r="GJ21" s="149"/>
      <c r="GK21" s="149"/>
      <c r="GL21" s="149"/>
      <c r="GM21" s="149"/>
      <c r="GN21" s="149"/>
      <c r="GO21" s="149"/>
      <c r="GP21" s="149"/>
      <c r="GQ21" s="149"/>
      <c r="GR21" s="149"/>
      <c r="GS21" s="149"/>
      <c r="GT21" s="149"/>
      <c r="GU21" s="149"/>
      <c r="GV21" s="149"/>
      <c r="GW21" s="149"/>
      <c r="GX21" s="149"/>
      <c r="GY21" s="149"/>
      <c r="GZ21" s="149"/>
      <c r="HA21" s="149"/>
      <c r="HB21" s="149"/>
      <c r="HC21" s="149"/>
      <c r="HD21" s="149"/>
      <c r="HE21" s="149"/>
      <c r="HF21" s="149"/>
      <c r="HG21" s="149"/>
      <c r="HH21" s="149"/>
      <c r="HI21" s="149"/>
      <c r="HJ21" s="149"/>
      <c r="HK21" s="149"/>
      <c r="HL21" s="149"/>
      <c r="HM21" s="149"/>
      <c r="HN21" s="149"/>
      <c r="HO21" s="149"/>
      <c r="HP21" s="149"/>
      <c r="HQ21" s="149"/>
      <c r="HR21" s="149"/>
      <c r="HS21" s="149"/>
      <c r="HT21" s="149"/>
      <c r="HU21" s="149"/>
      <c r="HV21" s="149"/>
      <c r="HW21" s="149"/>
      <c r="HX21" s="149"/>
      <c r="HY21" s="149"/>
      <c r="HZ21" s="149"/>
      <c r="IA21" s="149"/>
      <c r="IB21" s="149"/>
      <c r="IC21" s="149"/>
      <c r="ID21" s="149"/>
      <c r="IE21" s="149"/>
      <c r="IF21" s="149"/>
      <c r="IG21" s="149"/>
      <c r="IH21" s="149"/>
      <c r="II21" s="149"/>
      <c r="IJ21" s="149"/>
      <c r="IK21" s="149"/>
      <c r="IL21" s="149"/>
      <c r="IM21" s="149"/>
      <c r="IN21" s="149"/>
      <c r="IO21" s="149"/>
      <c r="IP21" s="149"/>
      <c r="IQ21" s="149"/>
      <c r="IR21" s="149"/>
      <c r="IS21" s="149"/>
      <c r="IT21" s="149"/>
      <c r="IU21" s="149"/>
      <c r="IV21" s="149"/>
      <c r="IW21" s="149"/>
    </row>
    <row r="22" spans="1:257" s="29" customFormat="1" ht="21.9" customHeight="1" x14ac:dyDescent="0.25">
      <c r="A22" s="152"/>
      <c r="B22" s="149"/>
      <c r="C22" s="149"/>
      <c r="D22" s="149"/>
      <c r="E22" s="149"/>
      <c r="F22" s="149"/>
      <c r="G22" s="149"/>
      <c r="H22" s="155"/>
      <c r="I22" s="149"/>
      <c r="J22" s="149"/>
      <c r="K22" s="149"/>
      <c r="L22" s="149"/>
      <c r="M22" s="149"/>
      <c r="N22" s="149"/>
      <c r="O22" s="149"/>
      <c r="P22" s="149"/>
      <c r="Q22" s="149"/>
      <c r="R22" s="149"/>
      <c r="S22" s="149"/>
      <c r="T22" s="149"/>
      <c r="U22" s="149"/>
      <c r="V22" s="149"/>
      <c r="W22" s="149"/>
      <c r="X22" s="149"/>
      <c r="Y22" s="149"/>
      <c r="Z22" s="149"/>
      <c r="AA22" s="149"/>
      <c r="AB22" s="149"/>
      <c r="AC22" s="149"/>
      <c r="AD22" s="149"/>
      <c r="AE22" s="149"/>
      <c r="AF22" s="149"/>
      <c r="AG22" s="149"/>
      <c r="AH22" s="149"/>
      <c r="AI22" s="149"/>
      <c r="AJ22" s="149"/>
      <c r="AK22" s="149"/>
      <c r="AL22" s="149"/>
      <c r="AM22" s="149"/>
      <c r="AN22" s="149"/>
      <c r="AO22" s="149"/>
      <c r="AP22" s="149"/>
      <c r="AQ22" s="149"/>
      <c r="AR22" s="149"/>
      <c r="AS22" s="149"/>
      <c r="AT22" s="149"/>
      <c r="AU22" s="149"/>
      <c r="AV22" s="149"/>
      <c r="AW22" s="149"/>
      <c r="AX22" s="149"/>
      <c r="AY22" s="149"/>
      <c r="AZ22" s="149"/>
      <c r="BA22" s="149"/>
      <c r="BB22" s="149"/>
      <c r="BC22" s="149"/>
      <c r="BD22" s="149"/>
      <c r="BE22" s="149"/>
      <c r="BF22" s="149"/>
      <c r="BG22" s="149"/>
      <c r="BH22" s="149"/>
      <c r="BI22" s="149"/>
      <c r="BJ22" s="149"/>
      <c r="BK22" s="149"/>
      <c r="BL22" s="149"/>
      <c r="BM22" s="149"/>
      <c r="BN22" s="149"/>
      <c r="BO22" s="149"/>
      <c r="BP22" s="149"/>
      <c r="BQ22" s="149"/>
      <c r="BR22" s="149"/>
      <c r="BS22" s="149"/>
      <c r="BT22" s="149"/>
      <c r="BU22" s="149"/>
      <c r="BV22" s="149"/>
      <c r="BW22" s="149"/>
      <c r="BX22" s="149"/>
      <c r="BY22" s="149"/>
      <c r="BZ22" s="149"/>
      <c r="CA22" s="149"/>
      <c r="CB22" s="149"/>
      <c r="CC22" s="149"/>
      <c r="CD22" s="149"/>
      <c r="CE22" s="149"/>
      <c r="CF22" s="149"/>
      <c r="CG22" s="149"/>
      <c r="CH22" s="149"/>
      <c r="CI22" s="149"/>
      <c r="CJ22" s="149"/>
      <c r="CK22" s="149"/>
      <c r="CL22" s="149"/>
      <c r="CM22" s="149"/>
      <c r="CN22" s="149"/>
      <c r="CO22" s="149"/>
      <c r="CP22" s="149"/>
      <c r="CQ22" s="149"/>
      <c r="CR22" s="149"/>
      <c r="CS22" s="149"/>
      <c r="CT22" s="149"/>
      <c r="CU22" s="149"/>
      <c r="CV22" s="149"/>
      <c r="CW22" s="149"/>
      <c r="CX22" s="149"/>
      <c r="CY22" s="149"/>
      <c r="CZ22" s="149"/>
      <c r="DA22" s="149"/>
      <c r="DB22" s="149"/>
      <c r="DC22" s="149"/>
      <c r="DD22" s="149"/>
      <c r="DE22" s="149"/>
      <c r="DF22" s="149"/>
      <c r="DG22" s="149"/>
      <c r="DH22" s="149"/>
      <c r="DI22" s="149"/>
      <c r="DJ22" s="149"/>
      <c r="DK22" s="149"/>
      <c r="DL22" s="149"/>
      <c r="DM22" s="149"/>
      <c r="DN22" s="149"/>
      <c r="DO22" s="149"/>
      <c r="DP22" s="149"/>
      <c r="DQ22" s="149"/>
      <c r="DR22" s="149"/>
      <c r="DS22" s="149"/>
      <c r="DT22" s="149"/>
      <c r="DU22" s="149"/>
      <c r="DV22" s="149"/>
      <c r="DW22" s="149"/>
      <c r="DX22" s="149"/>
      <c r="DY22" s="149"/>
      <c r="DZ22" s="149"/>
      <c r="EA22" s="149"/>
      <c r="EB22" s="149"/>
      <c r="EC22" s="149"/>
      <c r="ED22" s="149"/>
      <c r="EE22" s="149"/>
      <c r="EF22" s="149"/>
      <c r="EG22" s="149"/>
      <c r="EH22" s="149"/>
      <c r="EI22" s="149"/>
      <c r="EJ22" s="149"/>
      <c r="EK22" s="149"/>
      <c r="EL22" s="149"/>
      <c r="EM22" s="149"/>
      <c r="EN22" s="149"/>
      <c r="EO22" s="149"/>
      <c r="EP22" s="149"/>
      <c r="EQ22" s="149"/>
      <c r="ER22" s="149"/>
      <c r="ES22" s="149"/>
      <c r="ET22" s="149"/>
      <c r="EU22" s="149"/>
      <c r="EV22" s="149"/>
      <c r="EW22" s="149"/>
      <c r="EX22" s="149"/>
      <c r="EY22" s="149"/>
      <c r="EZ22" s="149"/>
      <c r="FA22" s="149"/>
      <c r="FB22" s="149"/>
      <c r="FC22" s="149"/>
      <c r="FD22" s="149"/>
      <c r="FE22" s="149"/>
      <c r="FF22" s="149"/>
      <c r="FG22" s="149"/>
      <c r="FH22" s="149"/>
      <c r="FI22" s="149"/>
      <c r="FJ22" s="149"/>
      <c r="FK22" s="149"/>
      <c r="FL22" s="149"/>
      <c r="FM22" s="149"/>
      <c r="FN22" s="149"/>
      <c r="FO22" s="149"/>
      <c r="FP22" s="149"/>
      <c r="FQ22" s="149"/>
      <c r="FR22" s="149"/>
      <c r="FS22" s="149"/>
      <c r="FT22" s="149"/>
      <c r="FU22" s="149"/>
      <c r="FV22" s="149"/>
      <c r="FW22" s="149"/>
      <c r="FX22" s="149"/>
      <c r="FY22" s="149"/>
      <c r="FZ22" s="149"/>
      <c r="GA22" s="149"/>
      <c r="GB22" s="149"/>
      <c r="GC22" s="149"/>
      <c r="GD22" s="149"/>
      <c r="GE22" s="149"/>
      <c r="GF22" s="149"/>
      <c r="GG22" s="149"/>
      <c r="GH22" s="149"/>
      <c r="GI22" s="149"/>
      <c r="GJ22" s="149"/>
      <c r="GK22" s="149"/>
      <c r="GL22" s="149"/>
      <c r="GM22" s="149"/>
      <c r="GN22" s="149"/>
      <c r="GO22" s="149"/>
      <c r="GP22" s="149"/>
      <c r="GQ22" s="149"/>
      <c r="GR22" s="149"/>
      <c r="GS22" s="149"/>
      <c r="GT22" s="149"/>
      <c r="GU22" s="149"/>
      <c r="GV22" s="149"/>
      <c r="GW22" s="149"/>
      <c r="GX22" s="149"/>
      <c r="GY22" s="149"/>
      <c r="GZ22" s="149"/>
      <c r="HA22" s="149"/>
      <c r="HB22" s="149"/>
      <c r="HC22" s="149"/>
      <c r="HD22" s="149"/>
      <c r="HE22" s="149"/>
      <c r="HF22" s="149"/>
      <c r="HG22" s="149"/>
      <c r="HH22" s="149"/>
      <c r="HI22" s="149"/>
      <c r="HJ22" s="149"/>
      <c r="HK22" s="149"/>
      <c r="HL22" s="149"/>
      <c r="HM22" s="149"/>
      <c r="HN22" s="149"/>
      <c r="HO22" s="149"/>
      <c r="HP22" s="149"/>
      <c r="HQ22" s="149"/>
      <c r="HR22" s="149"/>
      <c r="HS22" s="149"/>
      <c r="HT22" s="149"/>
      <c r="HU22" s="149"/>
      <c r="HV22" s="149"/>
      <c r="HW22" s="149"/>
      <c r="HX22" s="149"/>
      <c r="HY22" s="149"/>
      <c r="HZ22" s="149"/>
      <c r="IA22" s="149"/>
      <c r="IB22" s="149"/>
      <c r="IC22" s="149"/>
      <c r="ID22" s="149"/>
      <c r="IE22" s="149"/>
      <c r="IF22" s="149"/>
      <c r="IG22" s="149"/>
      <c r="IH22" s="149"/>
      <c r="II22" s="149"/>
      <c r="IJ22" s="149"/>
      <c r="IK22" s="149"/>
      <c r="IL22" s="149"/>
      <c r="IM22" s="149"/>
      <c r="IN22" s="149"/>
      <c r="IO22" s="149"/>
      <c r="IP22" s="149"/>
      <c r="IQ22" s="149"/>
      <c r="IR22" s="149"/>
      <c r="IS22" s="149"/>
      <c r="IT22" s="149"/>
      <c r="IU22" s="149"/>
      <c r="IV22" s="149"/>
      <c r="IW22" s="149"/>
    </row>
    <row r="23" spans="1:257" s="29" customFormat="1" ht="21.9" customHeight="1" x14ac:dyDescent="0.25">
      <c r="A23" s="152" t="s">
        <v>475</v>
      </c>
      <c r="B23" s="149"/>
      <c r="C23" s="149"/>
      <c r="D23" s="149"/>
      <c r="E23" s="149"/>
      <c r="F23" s="149"/>
      <c r="G23" s="149"/>
      <c r="H23" s="353"/>
      <c r="I23" s="149"/>
      <c r="J23" s="149"/>
      <c r="K23" s="149"/>
      <c r="L23" s="149"/>
      <c r="M23" s="149"/>
      <c r="N23" s="149"/>
      <c r="O23" s="149"/>
      <c r="P23" s="149"/>
      <c r="Q23" s="149"/>
      <c r="R23" s="149"/>
      <c r="S23" s="149"/>
      <c r="T23" s="149"/>
      <c r="U23" s="149"/>
      <c r="V23" s="149"/>
      <c r="W23" s="149"/>
      <c r="X23" s="149"/>
      <c r="Y23" s="149"/>
      <c r="Z23" s="149"/>
      <c r="AA23" s="149"/>
      <c r="AB23" s="149"/>
      <c r="AC23" s="149"/>
      <c r="AD23" s="149"/>
      <c r="AE23" s="149"/>
      <c r="AF23" s="149"/>
      <c r="AG23" s="149"/>
      <c r="AH23" s="149"/>
      <c r="AI23" s="149"/>
      <c r="AJ23" s="149"/>
      <c r="AK23" s="149"/>
      <c r="AL23" s="149"/>
      <c r="AM23" s="149"/>
      <c r="AN23" s="149"/>
      <c r="AO23" s="149"/>
      <c r="AP23" s="149"/>
      <c r="AQ23" s="149"/>
      <c r="AR23" s="149"/>
      <c r="AS23" s="149"/>
      <c r="AT23" s="149"/>
      <c r="AU23" s="149"/>
      <c r="AV23" s="149"/>
      <c r="AW23" s="149"/>
      <c r="AX23" s="149"/>
      <c r="AY23" s="149"/>
      <c r="AZ23" s="149"/>
      <c r="BA23" s="149"/>
      <c r="BB23" s="149"/>
      <c r="BC23" s="149"/>
      <c r="BD23" s="149"/>
      <c r="BE23" s="149"/>
      <c r="BF23" s="149"/>
      <c r="BG23" s="149"/>
      <c r="BH23" s="149"/>
      <c r="BI23" s="149"/>
      <c r="BJ23" s="149"/>
      <c r="BK23" s="149"/>
      <c r="BL23" s="149"/>
      <c r="BM23" s="149"/>
      <c r="BN23" s="149"/>
      <c r="BO23" s="149"/>
      <c r="BP23" s="149"/>
      <c r="BQ23" s="149"/>
      <c r="BR23" s="149"/>
      <c r="BS23" s="149"/>
      <c r="BT23" s="149"/>
      <c r="BU23" s="149"/>
      <c r="BV23" s="149"/>
      <c r="BW23" s="149"/>
      <c r="BX23" s="149"/>
      <c r="BY23" s="149"/>
      <c r="BZ23" s="149"/>
      <c r="CA23" s="149"/>
      <c r="CB23" s="149"/>
      <c r="CC23" s="149"/>
      <c r="CD23" s="149"/>
      <c r="CE23" s="149"/>
      <c r="CF23" s="149"/>
      <c r="CG23" s="149"/>
      <c r="CH23" s="149"/>
      <c r="CI23" s="149"/>
      <c r="CJ23" s="149"/>
      <c r="CK23" s="149"/>
      <c r="CL23" s="149"/>
      <c r="CM23" s="149"/>
      <c r="CN23" s="149"/>
      <c r="CO23" s="149"/>
      <c r="CP23" s="149"/>
      <c r="CQ23" s="149"/>
      <c r="CR23" s="149"/>
      <c r="CS23" s="149"/>
      <c r="CT23" s="149"/>
      <c r="CU23" s="149"/>
      <c r="CV23" s="149"/>
      <c r="CW23" s="149"/>
      <c r="CX23" s="149"/>
      <c r="CY23" s="149"/>
      <c r="CZ23" s="149"/>
      <c r="DA23" s="149"/>
      <c r="DB23" s="149"/>
      <c r="DC23" s="149"/>
      <c r="DD23" s="149"/>
      <c r="DE23" s="149"/>
      <c r="DF23" s="149"/>
      <c r="DG23" s="149"/>
      <c r="DH23" s="149"/>
      <c r="DI23" s="149"/>
      <c r="DJ23" s="149"/>
      <c r="DK23" s="149"/>
      <c r="DL23" s="149"/>
      <c r="DM23" s="149"/>
      <c r="DN23" s="149"/>
      <c r="DO23" s="149"/>
      <c r="DP23" s="149"/>
      <c r="DQ23" s="149"/>
      <c r="DR23" s="149"/>
      <c r="DS23" s="149"/>
      <c r="DT23" s="149"/>
      <c r="DU23" s="149"/>
      <c r="DV23" s="149"/>
      <c r="DW23" s="149"/>
      <c r="DX23" s="149"/>
      <c r="DY23" s="149"/>
      <c r="DZ23" s="149"/>
      <c r="EA23" s="149"/>
      <c r="EB23" s="149"/>
      <c r="EC23" s="149"/>
      <c r="ED23" s="149"/>
      <c r="EE23" s="149"/>
      <c r="EF23" s="149"/>
      <c r="EG23" s="149"/>
      <c r="EH23" s="149"/>
      <c r="EI23" s="149"/>
      <c r="EJ23" s="149"/>
      <c r="EK23" s="149"/>
      <c r="EL23" s="149"/>
      <c r="EM23" s="149"/>
      <c r="EN23" s="149"/>
      <c r="EO23" s="149"/>
      <c r="EP23" s="149"/>
      <c r="EQ23" s="149"/>
      <c r="ER23" s="149"/>
      <c r="ES23" s="149"/>
      <c r="ET23" s="149"/>
      <c r="EU23" s="149"/>
      <c r="EV23" s="149"/>
      <c r="EW23" s="149"/>
      <c r="EX23" s="149"/>
      <c r="EY23" s="149"/>
      <c r="EZ23" s="149"/>
      <c r="FA23" s="149"/>
      <c r="FB23" s="149"/>
      <c r="FC23" s="149"/>
      <c r="FD23" s="149"/>
      <c r="FE23" s="149"/>
      <c r="FF23" s="149"/>
      <c r="FG23" s="149"/>
      <c r="FH23" s="149"/>
      <c r="FI23" s="149"/>
      <c r="FJ23" s="149"/>
      <c r="FK23" s="149"/>
      <c r="FL23" s="149"/>
      <c r="FM23" s="149"/>
      <c r="FN23" s="149"/>
      <c r="FO23" s="149"/>
      <c r="FP23" s="149"/>
      <c r="FQ23" s="149"/>
      <c r="FR23" s="149"/>
      <c r="FS23" s="149"/>
      <c r="FT23" s="149"/>
      <c r="FU23" s="149"/>
      <c r="FV23" s="149"/>
      <c r="FW23" s="149"/>
      <c r="FX23" s="149"/>
      <c r="FY23" s="149"/>
      <c r="FZ23" s="149"/>
      <c r="GA23" s="149"/>
      <c r="GB23" s="149"/>
      <c r="GC23" s="149"/>
      <c r="GD23" s="149"/>
      <c r="GE23" s="149"/>
      <c r="GF23" s="149"/>
      <c r="GG23" s="149"/>
      <c r="GH23" s="149"/>
      <c r="GI23" s="149"/>
      <c r="GJ23" s="149"/>
      <c r="GK23" s="149"/>
      <c r="GL23" s="149"/>
      <c r="GM23" s="149"/>
      <c r="GN23" s="149"/>
      <c r="GO23" s="149"/>
      <c r="GP23" s="149"/>
      <c r="GQ23" s="149"/>
      <c r="GR23" s="149"/>
      <c r="GS23" s="149"/>
      <c r="GT23" s="149"/>
      <c r="GU23" s="149"/>
      <c r="GV23" s="149"/>
      <c r="GW23" s="149"/>
      <c r="GX23" s="149"/>
      <c r="GY23" s="149"/>
      <c r="GZ23" s="149"/>
      <c r="HA23" s="149"/>
      <c r="HB23" s="149"/>
      <c r="HC23" s="149"/>
      <c r="HD23" s="149"/>
      <c r="HE23" s="149"/>
      <c r="HF23" s="149"/>
      <c r="HG23" s="149"/>
      <c r="HH23" s="149"/>
      <c r="HI23" s="149"/>
      <c r="HJ23" s="149"/>
      <c r="HK23" s="149"/>
      <c r="HL23" s="149"/>
      <c r="HM23" s="149"/>
      <c r="HN23" s="149"/>
      <c r="HO23" s="149"/>
      <c r="HP23" s="149"/>
      <c r="HQ23" s="149"/>
      <c r="HR23" s="149"/>
      <c r="HS23" s="149"/>
      <c r="HT23" s="149"/>
      <c r="HU23" s="149"/>
      <c r="HV23" s="149"/>
      <c r="HW23" s="149"/>
      <c r="HX23" s="149"/>
      <c r="HY23" s="149"/>
      <c r="HZ23" s="149"/>
      <c r="IA23" s="149"/>
      <c r="IB23" s="149"/>
      <c r="IC23" s="149"/>
      <c r="ID23" s="149"/>
      <c r="IE23" s="149"/>
      <c r="IF23" s="149"/>
      <c r="IG23" s="149"/>
      <c r="IH23" s="149"/>
      <c r="II23" s="149"/>
      <c r="IJ23" s="149"/>
      <c r="IK23" s="149"/>
      <c r="IL23" s="149"/>
      <c r="IM23" s="149"/>
      <c r="IN23" s="149"/>
      <c r="IO23" s="149"/>
      <c r="IP23" s="149"/>
      <c r="IQ23" s="149"/>
      <c r="IR23" s="149"/>
      <c r="IS23" s="149"/>
      <c r="IT23" s="149"/>
      <c r="IU23" s="149"/>
      <c r="IV23" s="149"/>
      <c r="IW23" s="149"/>
    </row>
    <row r="24" spans="1:257" s="29" customFormat="1" ht="21.9" customHeight="1" x14ac:dyDescent="0.25">
      <c r="A24" s="152"/>
      <c r="B24" s="149"/>
      <c r="C24" s="149"/>
      <c r="D24" s="6"/>
      <c r="E24" s="149" t="s">
        <v>476</v>
      </c>
      <c r="F24" s="149" t="s">
        <v>476</v>
      </c>
      <c r="G24" s="149" t="s">
        <v>476</v>
      </c>
      <c r="H24" s="353"/>
      <c r="I24" s="149"/>
      <c r="J24" s="149"/>
      <c r="K24" s="149"/>
      <c r="L24" s="149"/>
      <c r="M24" s="149"/>
      <c r="N24" s="149"/>
      <c r="O24" s="149"/>
      <c r="P24" s="149"/>
      <c r="Q24" s="149"/>
      <c r="R24" s="149"/>
      <c r="S24" s="149"/>
      <c r="T24" s="149"/>
      <c r="U24" s="149"/>
      <c r="V24" s="149"/>
      <c r="W24" s="149"/>
      <c r="X24" s="149"/>
      <c r="Y24" s="149"/>
      <c r="Z24" s="149"/>
      <c r="AA24" s="149"/>
      <c r="AB24" s="149"/>
      <c r="AC24" s="149"/>
      <c r="AD24" s="149"/>
      <c r="AE24" s="149"/>
      <c r="AF24" s="149"/>
      <c r="AG24" s="149"/>
      <c r="AH24" s="149"/>
      <c r="AI24" s="149"/>
      <c r="AJ24" s="149"/>
      <c r="AK24" s="149"/>
      <c r="AL24" s="149"/>
      <c r="AM24" s="149"/>
      <c r="AN24" s="149"/>
      <c r="AO24" s="149"/>
      <c r="AP24" s="149"/>
      <c r="AQ24" s="149"/>
      <c r="AR24" s="149"/>
      <c r="AS24" s="149"/>
      <c r="AT24" s="149"/>
      <c r="AU24" s="149"/>
      <c r="AV24" s="149"/>
      <c r="AW24" s="149"/>
      <c r="AX24" s="149"/>
      <c r="AY24" s="149"/>
      <c r="AZ24" s="149"/>
      <c r="BA24" s="149"/>
      <c r="BB24" s="149"/>
      <c r="BC24" s="149"/>
      <c r="BD24" s="149"/>
      <c r="BE24" s="149"/>
      <c r="BF24" s="149"/>
      <c r="BG24" s="149"/>
      <c r="BH24" s="149"/>
      <c r="BI24" s="149"/>
      <c r="BJ24" s="149"/>
      <c r="BK24" s="149"/>
      <c r="BL24" s="149"/>
      <c r="BM24" s="149"/>
      <c r="BN24" s="149"/>
      <c r="BO24" s="149"/>
      <c r="BP24" s="149"/>
      <c r="BQ24" s="149"/>
      <c r="BR24" s="149"/>
      <c r="BS24" s="149"/>
      <c r="BT24" s="149"/>
      <c r="BU24" s="149"/>
      <c r="BV24" s="149"/>
      <c r="BW24" s="149"/>
      <c r="BX24" s="149"/>
      <c r="BY24" s="149"/>
      <c r="BZ24" s="149"/>
      <c r="CA24" s="149"/>
      <c r="CB24" s="149"/>
      <c r="CC24" s="149"/>
      <c r="CD24" s="149"/>
      <c r="CE24" s="149"/>
      <c r="CF24" s="149"/>
      <c r="CG24" s="149"/>
      <c r="CH24" s="149"/>
      <c r="CI24" s="149"/>
      <c r="CJ24" s="149"/>
      <c r="CK24" s="149"/>
      <c r="CL24" s="149"/>
      <c r="CM24" s="149"/>
      <c r="CN24" s="149"/>
      <c r="CO24" s="149"/>
      <c r="CP24" s="149"/>
      <c r="CQ24" s="149"/>
      <c r="CR24" s="149"/>
      <c r="CS24" s="149"/>
      <c r="CT24" s="149"/>
      <c r="CU24" s="149"/>
      <c r="CV24" s="149"/>
      <c r="CW24" s="149"/>
      <c r="CX24" s="149"/>
      <c r="CY24" s="149"/>
      <c r="CZ24" s="149"/>
      <c r="DA24" s="149"/>
      <c r="DB24" s="149"/>
      <c r="DC24" s="149"/>
      <c r="DD24" s="149"/>
      <c r="DE24" s="149"/>
      <c r="DF24" s="149"/>
      <c r="DG24" s="149"/>
      <c r="DH24" s="149"/>
      <c r="DI24" s="149"/>
      <c r="DJ24" s="149"/>
      <c r="DK24" s="149"/>
      <c r="DL24" s="149"/>
      <c r="DM24" s="149"/>
      <c r="DN24" s="149"/>
      <c r="DO24" s="149"/>
      <c r="DP24" s="149"/>
      <c r="DQ24" s="149"/>
      <c r="DR24" s="149"/>
      <c r="DS24" s="149"/>
      <c r="DT24" s="149"/>
      <c r="DU24" s="149"/>
      <c r="DV24" s="149"/>
      <c r="DW24" s="149"/>
      <c r="DX24" s="149"/>
      <c r="DY24" s="149"/>
      <c r="DZ24" s="149"/>
      <c r="EA24" s="149"/>
      <c r="EB24" s="149"/>
      <c r="EC24" s="149"/>
      <c r="ED24" s="149"/>
      <c r="EE24" s="149"/>
      <c r="EF24" s="149"/>
      <c r="EG24" s="149"/>
      <c r="EH24" s="149"/>
      <c r="EI24" s="149"/>
      <c r="EJ24" s="149"/>
      <c r="EK24" s="149"/>
      <c r="EL24" s="149"/>
      <c r="EM24" s="149"/>
      <c r="EN24" s="149"/>
      <c r="EO24" s="149"/>
      <c r="EP24" s="149"/>
      <c r="EQ24" s="149"/>
      <c r="ER24" s="149"/>
      <c r="ES24" s="149"/>
      <c r="ET24" s="149"/>
      <c r="EU24" s="149"/>
      <c r="EV24" s="149"/>
      <c r="EW24" s="149"/>
      <c r="EX24" s="149"/>
      <c r="EY24" s="149"/>
      <c r="EZ24" s="149"/>
      <c r="FA24" s="149"/>
      <c r="FB24" s="149"/>
      <c r="FC24" s="149"/>
      <c r="FD24" s="149"/>
      <c r="FE24" s="149"/>
      <c r="FF24" s="149"/>
      <c r="FG24" s="149"/>
      <c r="FH24" s="149"/>
      <c r="FI24" s="149"/>
      <c r="FJ24" s="149"/>
      <c r="FK24" s="149"/>
      <c r="FL24" s="149"/>
      <c r="FM24" s="149"/>
      <c r="FN24" s="149"/>
      <c r="FO24" s="149"/>
      <c r="FP24" s="149"/>
      <c r="FQ24" s="149"/>
      <c r="FR24" s="149"/>
      <c r="FS24" s="149"/>
      <c r="FT24" s="149"/>
      <c r="FU24" s="149"/>
      <c r="FV24" s="149"/>
      <c r="FW24" s="149"/>
      <c r="FX24" s="149"/>
      <c r="FY24" s="149"/>
      <c r="FZ24" s="149"/>
      <c r="GA24" s="149"/>
      <c r="GB24" s="149"/>
      <c r="GC24" s="149"/>
      <c r="GD24" s="149"/>
      <c r="GE24" s="149"/>
      <c r="GF24" s="149"/>
      <c r="GG24" s="149"/>
      <c r="GH24" s="149"/>
      <c r="GI24" s="149"/>
      <c r="GJ24" s="149"/>
      <c r="GK24" s="149"/>
      <c r="GL24" s="149"/>
      <c r="GM24" s="149"/>
      <c r="GN24" s="149"/>
      <c r="GO24" s="149"/>
      <c r="GP24" s="149"/>
      <c r="GQ24" s="149"/>
      <c r="GR24" s="149"/>
      <c r="GS24" s="149"/>
      <c r="GT24" s="149"/>
      <c r="GU24" s="149"/>
      <c r="GV24" s="149"/>
      <c r="GW24" s="149"/>
      <c r="GX24" s="149"/>
      <c r="GY24" s="149"/>
      <c r="GZ24" s="149"/>
      <c r="HA24" s="149"/>
      <c r="HB24" s="149"/>
      <c r="HC24" s="149"/>
      <c r="HD24" s="149"/>
      <c r="HE24" s="149"/>
      <c r="HF24" s="149"/>
      <c r="HG24" s="149"/>
      <c r="HH24" s="149"/>
      <c r="HI24" s="149"/>
      <c r="HJ24" s="149"/>
      <c r="HK24" s="149"/>
      <c r="HL24" s="149"/>
      <c r="HM24" s="149"/>
      <c r="HN24" s="149"/>
      <c r="HO24" s="149"/>
      <c r="HP24" s="149"/>
      <c r="HQ24" s="149"/>
      <c r="HR24" s="149"/>
      <c r="HS24" s="149"/>
      <c r="HT24" s="149"/>
      <c r="HU24" s="149"/>
      <c r="HV24" s="149"/>
      <c r="HW24" s="149"/>
      <c r="HX24" s="149"/>
      <c r="HY24" s="149"/>
      <c r="HZ24" s="149"/>
      <c r="IA24" s="149"/>
      <c r="IB24" s="149"/>
      <c r="IC24" s="149"/>
      <c r="ID24" s="149"/>
      <c r="IE24" s="149"/>
      <c r="IF24" s="149"/>
      <c r="IG24" s="149"/>
      <c r="IH24" s="149"/>
      <c r="II24" s="149"/>
      <c r="IJ24" s="149"/>
      <c r="IK24" s="149"/>
      <c r="IL24" s="149"/>
      <c r="IM24" s="149"/>
      <c r="IN24" s="149"/>
      <c r="IO24" s="149"/>
      <c r="IP24" s="149"/>
      <c r="IQ24" s="149"/>
      <c r="IR24" s="149"/>
      <c r="IS24" s="149"/>
      <c r="IT24" s="149"/>
      <c r="IU24" s="149"/>
      <c r="IV24" s="149"/>
      <c r="IW24" s="149"/>
    </row>
    <row r="25" spans="1:257" s="29" customFormat="1" ht="21.9" customHeight="1" x14ac:dyDescent="0.25">
      <c r="A25" s="152"/>
      <c r="B25" s="149" t="s">
        <v>477</v>
      </c>
      <c r="C25" s="149" t="s">
        <v>478</v>
      </c>
      <c r="D25" s="149"/>
      <c r="E25" s="160"/>
      <c r="F25" s="160"/>
      <c r="G25" s="160"/>
      <c r="H25" s="353"/>
      <c r="I25" s="149"/>
      <c r="J25" s="149"/>
      <c r="K25" s="149"/>
      <c r="L25" s="149"/>
      <c r="M25" s="149"/>
      <c r="N25" s="149"/>
      <c r="O25" s="149"/>
      <c r="P25" s="149"/>
      <c r="Q25" s="149"/>
      <c r="R25" s="149"/>
      <c r="S25" s="149"/>
      <c r="T25" s="149"/>
      <c r="U25" s="149"/>
      <c r="V25" s="149"/>
      <c r="W25" s="149"/>
      <c r="X25" s="149"/>
      <c r="Y25" s="149"/>
      <c r="Z25" s="149"/>
      <c r="AA25" s="149"/>
      <c r="AB25" s="149"/>
      <c r="AC25" s="149"/>
      <c r="AD25" s="149"/>
      <c r="AE25" s="149"/>
      <c r="AF25" s="149"/>
      <c r="AG25" s="149"/>
      <c r="AH25" s="149"/>
      <c r="AI25" s="149"/>
      <c r="AJ25" s="149"/>
      <c r="AK25" s="149"/>
      <c r="AL25" s="149"/>
      <c r="AM25" s="149"/>
      <c r="AN25" s="149"/>
      <c r="AO25" s="149"/>
      <c r="AP25" s="149"/>
      <c r="AQ25" s="149"/>
      <c r="AR25" s="149"/>
      <c r="AS25" s="149"/>
      <c r="AT25" s="149"/>
      <c r="AU25" s="149"/>
      <c r="AV25" s="149"/>
      <c r="AW25" s="149"/>
      <c r="AX25" s="149"/>
      <c r="AY25" s="149"/>
      <c r="AZ25" s="149"/>
      <c r="BA25" s="149"/>
      <c r="BB25" s="149"/>
      <c r="BC25" s="149"/>
      <c r="BD25" s="149"/>
      <c r="BE25" s="149"/>
      <c r="BF25" s="149"/>
      <c r="BG25" s="149"/>
      <c r="BH25" s="149"/>
      <c r="BI25" s="149"/>
      <c r="BJ25" s="149"/>
      <c r="BK25" s="149"/>
      <c r="BL25" s="149"/>
      <c r="BM25" s="149"/>
      <c r="BN25" s="149"/>
      <c r="BO25" s="149"/>
      <c r="BP25" s="149"/>
      <c r="BQ25" s="149"/>
      <c r="BR25" s="149"/>
      <c r="BS25" s="149"/>
      <c r="BT25" s="149"/>
      <c r="BU25" s="149"/>
      <c r="BV25" s="149"/>
      <c r="BW25" s="149"/>
      <c r="BX25" s="149"/>
      <c r="BY25" s="149"/>
      <c r="BZ25" s="149"/>
      <c r="CA25" s="149"/>
      <c r="CB25" s="149"/>
      <c r="CC25" s="149"/>
      <c r="CD25" s="149"/>
      <c r="CE25" s="149"/>
      <c r="CF25" s="149"/>
      <c r="CG25" s="149"/>
      <c r="CH25" s="149"/>
      <c r="CI25" s="149"/>
      <c r="CJ25" s="149"/>
      <c r="CK25" s="149"/>
      <c r="CL25" s="149"/>
      <c r="CM25" s="149"/>
      <c r="CN25" s="149"/>
      <c r="CO25" s="149"/>
      <c r="CP25" s="149"/>
      <c r="CQ25" s="149"/>
      <c r="CR25" s="149"/>
      <c r="CS25" s="149"/>
      <c r="CT25" s="149"/>
      <c r="CU25" s="149"/>
      <c r="CV25" s="149"/>
      <c r="CW25" s="149"/>
      <c r="CX25" s="149"/>
      <c r="CY25" s="149"/>
      <c r="CZ25" s="149"/>
      <c r="DA25" s="149"/>
      <c r="DB25" s="149"/>
      <c r="DC25" s="149"/>
      <c r="DD25" s="149"/>
      <c r="DE25" s="149"/>
      <c r="DF25" s="149"/>
      <c r="DG25" s="149"/>
      <c r="DH25" s="149"/>
      <c r="DI25" s="149"/>
      <c r="DJ25" s="149"/>
      <c r="DK25" s="149"/>
      <c r="DL25" s="149"/>
      <c r="DM25" s="149"/>
      <c r="DN25" s="149"/>
      <c r="DO25" s="149"/>
      <c r="DP25" s="149"/>
      <c r="DQ25" s="149"/>
      <c r="DR25" s="149"/>
      <c r="DS25" s="149"/>
      <c r="DT25" s="149"/>
      <c r="DU25" s="149"/>
      <c r="DV25" s="149"/>
      <c r="DW25" s="149"/>
      <c r="DX25" s="149"/>
      <c r="DY25" s="149"/>
      <c r="DZ25" s="149"/>
      <c r="EA25" s="149"/>
      <c r="EB25" s="149"/>
      <c r="EC25" s="149"/>
      <c r="ED25" s="149"/>
      <c r="EE25" s="149"/>
      <c r="EF25" s="149"/>
      <c r="EG25" s="149"/>
      <c r="EH25" s="149"/>
      <c r="EI25" s="149"/>
      <c r="EJ25" s="149"/>
      <c r="EK25" s="149"/>
      <c r="EL25" s="149"/>
      <c r="EM25" s="149"/>
      <c r="EN25" s="149"/>
      <c r="EO25" s="149"/>
      <c r="EP25" s="149"/>
      <c r="EQ25" s="149"/>
      <c r="ER25" s="149"/>
      <c r="ES25" s="149"/>
      <c r="ET25" s="149"/>
      <c r="EU25" s="149"/>
      <c r="EV25" s="149"/>
      <c r="EW25" s="149"/>
      <c r="EX25" s="149"/>
      <c r="EY25" s="149"/>
      <c r="EZ25" s="149"/>
      <c r="FA25" s="149"/>
      <c r="FB25" s="149"/>
      <c r="FC25" s="149"/>
      <c r="FD25" s="149"/>
      <c r="FE25" s="149"/>
      <c r="FF25" s="149"/>
      <c r="FG25" s="149"/>
      <c r="FH25" s="149"/>
      <c r="FI25" s="149"/>
      <c r="FJ25" s="149"/>
      <c r="FK25" s="149"/>
      <c r="FL25" s="149"/>
      <c r="FM25" s="149"/>
      <c r="FN25" s="149"/>
      <c r="FO25" s="149"/>
      <c r="FP25" s="149"/>
      <c r="FQ25" s="149"/>
      <c r="FR25" s="149"/>
      <c r="FS25" s="149"/>
      <c r="FT25" s="149"/>
      <c r="FU25" s="149"/>
      <c r="FV25" s="149"/>
      <c r="FW25" s="149"/>
      <c r="FX25" s="149"/>
      <c r="FY25" s="149"/>
      <c r="FZ25" s="149"/>
      <c r="GA25" s="149"/>
      <c r="GB25" s="149"/>
      <c r="GC25" s="149"/>
      <c r="GD25" s="149"/>
      <c r="GE25" s="149"/>
      <c r="GF25" s="149"/>
      <c r="GG25" s="149"/>
      <c r="GH25" s="149"/>
      <c r="GI25" s="149"/>
      <c r="GJ25" s="149"/>
      <c r="GK25" s="149"/>
      <c r="GL25" s="149"/>
      <c r="GM25" s="149"/>
      <c r="GN25" s="149"/>
      <c r="GO25" s="149"/>
      <c r="GP25" s="149"/>
      <c r="GQ25" s="149"/>
      <c r="GR25" s="149"/>
      <c r="GS25" s="149"/>
      <c r="GT25" s="149"/>
      <c r="GU25" s="149"/>
      <c r="GV25" s="149"/>
      <c r="GW25" s="149"/>
      <c r="GX25" s="149"/>
      <c r="GY25" s="149"/>
      <c r="GZ25" s="149"/>
      <c r="HA25" s="149"/>
      <c r="HB25" s="149"/>
      <c r="HC25" s="149"/>
      <c r="HD25" s="149"/>
      <c r="HE25" s="149"/>
      <c r="HF25" s="149"/>
      <c r="HG25" s="149"/>
      <c r="HH25" s="149"/>
      <c r="HI25" s="149"/>
      <c r="HJ25" s="149"/>
      <c r="HK25" s="149"/>
      <c r="HL25" s="149"/>
      <c r="HM25" s="149"/>
      <c r="HN25" s="149"/>
      <c r="HO25" s="149"/>
      <c r="HP25" s="149"/>
      <c r="HQ25" s="149"/>
      <c r="HR25" s="149"/>
      <c r="HS25" s="149"/>
      <c r="HT25" s="149"/>
      <c r="HU25" s="149"/>
      <c r="HV25" s="149"/>
      <c r="HW25" s="149"/>
      <c r="HX25" s="149"/>
      <c r="HY25" s="149"/>
      <c r="HZ25" s="149"/>
      <c r="IA25" s="149"/>
      <c r="IB25" s="149"/>
      <c r="IC25" s="149"/>
      <c r="ID25" s="149"/>
      <c r="IE25" s="149"/>
      <c r="IF25" s="149"/>
      <c r="IG25" s="149"/>
      <c r="IH25" s="149"/>
      <c r="II25" s="149"/>
      <c r="IJ25" s="149"/>
      <c r="IK25" s="149"/>
      <c r="IL25" s="149"/>
      <c r="IM25" s="149"/>
      <c r="IN25" s="149"/>
      <c r="IO25" s="149"/>
      <c r="IP25" s="149"/>
      <c r="IQ25" s="149"/>
      <c r="IR25" s="149"/>
      <c r="IS25" s="149"/>
      <c r="IT25" s="149"/>
      <c r="IU25" s="149"/>
      <c r="IV25" s="149"/>
      <c r="IW25" s="149"/>
    </row>
    <row r="26" spans="1:257" s="29" customFormat="1" ht="21.9" customHeight="1" x14ac:dyDescent="0.25">
      <c r="A26" s="152"/>
      <c r="B26" s="149" t="s">
        <v>479</v>
      </c>
      <c r="C26" s="149" t="s">
        <v>480</v>
      </c>
      <c r="D26" s="149"/>
      <c r="E26" s="160"/>
      <c r="F26" s="160"/>
      <c r="G26" s="160"/>
      <c r="H26" s="353"/>
      <c r="I26" s="149"/>
      <c r="J26" s="149"/>
      <c r="K26" s="149"/>
      <c r="L26" s="149"/>
      <c r="M26" s="149"/>
      <c r="N26" s="149"/>
      <c r="O26" s="149"/>
      <c r="P26" s="149"/>
      <c r="Q26" s="149"/>
      <c r="R26" s="149"/>
      <c r="S26" s="149"/>
      <c r="T26" s="149"/>
      <c r="U26" s="149"/>
      <c r="V26" s="149"/>
      <c r="W26" s="149"/>
      <c r="X26" s="149"/>
      <c r="Y26" s="149"/>
      <c r="Z26" s="149"/>
      <c r="AA26" s="149"/>
      <c r="AB26" s="149"/>
      <c r="AC26" s="149"/>
      <c r="AD26" s="149"/>
      <c r="AE26" s="149"/>
      <c r="AF26" s="149"/>
      <c r="AG26" s="149"/>
      <c r="AH26" s="149"/>
      <c r="AI26" s="149"/>
      <c r="AJ26" s="149"/>
      <c r="AK26" s="149"/>
      <c r="AL26" s="149"/>
      <c r="AM26" s="149"/>
      <c r="AN26" s="149"/>
      <c r="AO26" s="149"/>
      <c r="AP26" s="149"/>
      <c r="AQ26" s="149"/>
      <c r="AR26" s="149"/>
      <c r="AS26" s="149"/>
      <c r="AT26" s="149"/>
      <c r="AU26" s="149"/>
      <c r="AV26" s="149"/>
      <c r="AW26" s="149"/>
      <c r="AX26" s="149"/>
      <c r="AY26" s="149"/>
      <c r="AZ26" s="149"/>
      <c r="BA26" s="149"/>
      <c r="BB26" s="149"/>
      <c r="BC26" s="149"/>
      <c r="BD26" s="149"/>
      <c r="BE26" s="149"/>
      <c r="BF26" s="149"/>
      <c r="BG26" s="149"/>
      <c r="BH26" s="149"/>
      <c r="BI26" s="149"/>
      <c r="BJ26" s="149"/>
      <c r="BK26" s="149"/>
      <c r="BL26" s="149"/>
      <c r="BM26" s="149"/>
      <c r="BN26" s="149"/>
      <c r="BO26" s="149"/>
      <c r="BP26" s="149"/>
      <c r="BQ26" s="149"/>
      <c r="BR26" s="149"/>
      <c r="BS26" s="149"/>
      <c r="BT26" s="149"/>
      <c r="BU26" s="149"/>
      <c r="BV26" s="149"/>
      <c r="BW26" s="149"/>
      <c r="BX26" s="149"/>
      <c r="BY26" s="149"/>
      <c r="BZ26" s="149"/>
      <c r="CA26" s="149"/>
      <c r="CB26" s="149"/>
      <c r="CC26" s="149"/>
      <c r="CD26" s="149"/>
      <c r="CE26" s="149"/>
      <c r="CF26" s="149"/>
      <c r="CG26" s="149"/>
      <c r="CH26" s="149"/>
      <c r="CI26" s="149"/>
      <c r="CJ26" s="149"/>
      <c r="CK26" s="149"/>
      <c r="CL26" s="149"/>
      <c r="CM26" s="149"/>
      <c r="CN26" s="149"/>
      <c r="CO26" s="149"/>
      <c r="CP26" s="149"/>
      <c r="CQ26" s="149"/>
      <c r="CR26" s="149"/>
      <c r="CS26" s="149"/>
      <c r="CT26" s="149"/>
      <c r="CU26" s="149"/>
      <c r="CV26" s="149"/>
      <c r="CW26" s="149"/>
      <c r="CX26" s="149"/>
      <c r="CY26" s="149"/>
      <c r="CZ26" s="149"/>
      <c r="DA26" s="149"/>
      <c r="DB26" s="149"/>
      <c r="DC26" s="149"/>
      <c r="DD26" s="149"/>
      <c r="DE26" s="149"/>
      <c r="DF26" s="149"/>
      <c r="DG26" s="149"/>
      <c r="DH26" s="149"/>
      <c r="DI26" s="149"/>
      <c r="DJ26" s="149"/>
      <c r="DK26" s="149"/>
      <c r="DL26" s="149"/>
      <c r="DM26" s="149"/>
      <c r="DN26" s="149"/>
      <c r="DO26" s="149"/>
      <c r="DP26" s="149"/>
      <c r="DQ26" s="149"/>
      <c r="DR26" s="149"/>
      <c r="DS26" s="149"/>
      <c r="DT26" s="149"/>
      <c r="DU26" s="149"/>
      <c r="DV26" s="149"/>
      <c r="DW26" s="149"/>
      <c r="DX26" s="149"/>
      <c r="DY26" s="149"/>
      <c r="DZ26" s="149"/>
      <c r="EA26" s="149"/>
      <c r="EB26" s="149"/>
      <c r="EC26" s="149"/>
      <c r="ED26" s="149"/>
      <c r="EE26" s="149"/>
      <c r="EF26" s="149"/>
      <c r="EG26" s="149"/>
      <c r="EH26" s="149"/>
      <c r="EI26" s="149"/>
      <c r="EJ26" s="149"/>
      <c r="EK26" s="149"/>
      <c r="EL26" s="149"/>
      <c r="EM26" s="149"/>
      <c r="EN26" s="149"/>
      <c r="EO26" s="149"/>
      <c r="EP26" s="149"/>
      <c r="EQ26" s="149"/>
      <c r="ER26" s="149"/>
      <c r="ES26" s="149"/>
      <c r="ET26" s="149"/>
      <c r="EU26" s="149"/>
      <c r="EV26" s="149"/>
      <c r="EW26" s="149"/>
      <c r="EX26" s="149"/>
      <c r="EY26" s="149"/>
      <c r="EZ26" s="149"/>
      <c r="FA26" s="149"/>
      <c r="FB26" s="149"/>
      <c r="FC26" s="149"/>
      <c r="FD26" s="149"/>
      <c r="FE26" s="149"/>
      <c r="FF26" s="149"/>
      <c r="FG26" s="149"/>
      <c r="FH26" s="149"/>
      <c r="FI26" s="149"/>
      <c r="FJ26" s="149"/>
      <c r="FK26" s="149"/>
      <c r="FL26" s="149"/>
      <c r="FM26" s="149"/>
      <c r="FN26" s="149"/>
      <c r="FO26" s="149"/>
      <c r="FP26" s="149"/>
      <c r="FQ26" s="149"/>
      <c r="FR26" s="149"/>
      <c r="FS26" s="149"/>
      <c r="FT26" s="149"/>
      <c r="FU26" s="149"/>
      <c r="FV26" s="149"/>
      <c r="FW26" s="149"/>
      <c r="FX26" s="149"/>
      <c r="FY26" s="149"/>
      <c r="FZ26" s="149"/>
      <c r="GA26" s="149"/>
      <c r="GB26" s="149"/>
      <c r="GC26" s="149"/>
      <c r="GD26" s="149"/>
      <c r="GE26" s="149"/>
      <c r="GF26" s="149"/>
      <c r="GG26" s="149"/>
      <c r="GH26" s="149"/>
      <c r="GI26" s="149"/>
      <c r="GJ26" s="149"/>
      <c r="GK26" s="149"/>
      <c r="GL26" s="149"/>
      <c r="GM26" s="149"/>
      <c r="GN26" s="149"/>
      <c r="GO26" s="149"/>
      <c r="GP26" s="149"/>
      <c r="GQ26" s="149"/>
      <c r="GR26" s="149"/>
      <c r="GS26" s="149"/>
      <c r="GT26" s="149"/>
      <c r="GU26" s="149"/>
      <c r="GV26" s="149"/>
      <c r="GW26" s="149"/>
      <c r="GX26" s="149"/>
      <c r="GY26" s="149"/>
      <c r="GZ26" s="149"/>
      <c r="HA26" s="149"/>
      <c r="HB26" s="149"/>
      <c r="HC26" s="149"/>
      <c r="HD26" s="149"/>
      <c r="HE26" s="149"/>
      <c r="HF26" s="149"/>
      <c r="HG26" s="149"/>
      <c r="HH26" s="149"/>
      <c r="HI26" s="149"/>
      <c r="HJ26" s="149"/>
      <c r="HK26" s="149"/>
      <c r="HL26" s="149"/>
      <c r="HM26" s="149"/>
      <c r="HN26" s="149"/>
      <c r="HO26" s="149"/>
      <c r="HP26" s="149"/>
      <c r="HQ26" s="149"/>
      <c r="HR26" s="149"/>
      <c r="HS26" s="149"/>
      <c r="HT26" s="149"/>
      <c r="HU26" s="149"/>
      <c r="HV26" s="149"/>
      <c r="HW26" s="149"/>
      <c r="HX26" s="149"/>
      <c r="HY26" s="149"/>
      <c r="HZ26" s="149"/>
      <c r="IA26" s="149"/>
      <c r="IB26" s="149"/>
      <c r="IC26" s="149"/>
      <c r="ID26" s="149"/>
      <c r="IE26" s="149"/>
      <c r="IF26" s="149"/>
      <c r="IG26" s="149"/>
      <c r="IH26" s="149"/>
      <c r="II26" s="149"/>
      <c r="IJ26" s="149"/>
      <c r="IK26" s="149"/>
      <c r="IL26" s="149"/>
      <c r="IM26" s="149"/>
      <c r="IN26" s="149"/>
      <c r="IO26" s="149"/>
      <c r="IP26" s="149"/>
      <c r="IQ26" s="149"/>
      <c r="IR26" s="149"/>
      <c r="IS26" s="149"/>
      <c r="IT26" s="149"/>
      <c r="IU26" s="149"/>
      <c r="IV26" s="149"/>
      <c r="IW26" s="149"/>
    </row>
    <row r="27" spans="1:257" s="29" customFormat="1" ht="21.9" customHeight="1" x14ac:dyDescent="0.25">
      <c r="A27" s="149"/>
      <c r="B27" s="149" t="s">
        <v>481</v>
      </c>
      <c r="C27" s="149" t="s">
        <v>482</v>
      </c>
      <c r="D27" s="149"/>
      <c r="E27" s="161" t="str">
        <f>IF(E25="","",(E25+E26)/E19)</f>
        <v/>
      </c>
      <c r="F27" s="161" t="str">
        <f>IF(F25="","",(F25+F26)/F19)</f>
        <v/>
      </c>
      <c r="G27" s="161" t="str">
        <f>IF(G25="","",(G25+G26)/G19)</f>
        <v/>
      </c>
      <c r="H27" s="353"/>
      <c r="I27" s="149"/>
      <c r="J27" s="149"/>
      <c r="K27" s="149"/>
      <c r="L27" s="149"/>
      <c r="M27" s="149"/>
      <c r="N27" s="149"/>
      <c r="O27" s="149"/>
      <c r="P27" s="149"/>
      <c r="Q27" s="149"/>
      <c r="R27" s="149"/>
      <c r="S27" s="149"/>
      <c r="T27" s="149"/>
      <c r="U27" s="149"/>
      <c r="V27" s="149"/>
      <c r="W27" s="149"/>
      <c r="X27" s="149"/>
      <c r="Y27" s="149"/>
      <c r="Z27" s="149"/>
      <c r="AA27" s="149"/>
      <c r="AB27" s="149"/>
      <c r="AC27" s="149"/>
      <c r="AD27" s="149"/>
      <c r="AE27" s="149"/>
      <c r="AF27" s="149"/>
      <c r="AG27" s="149"/>
      <c r="AH27" s="149"/>
      <c r="AI27" s="149"/>
      <c r="AJ27" s="149"/>
      <c r="AK27" s="149"/>
      <c r="AL27" s="149"/>
      <c r="AM27" s="149"/>
      <c r="AN27" s="149"/>
      <c r="AO27" s="149"/>
      <c r="AP27" s="149"/>
      <c r="AQ27" s="149"/>
      <c r="AR27" s="149"/>
      <c r="AS27" s="149"/>
      <c r="AT27" s="149"/>
      <c r="AU27" s="149"/>
      <c r="AV27" s="149"/>
      <c r="AW27" s="149"/>
      <c r="AX27" s="149"/>
      <c r="AY27" s="149"/>
      <c r="AZ27" s="149"/>
      <c r="BA27" s="149"/>
      <c r="BB27" s="149"/>
      <c r="BC27" s="149"/>
      <c r="BD27" s="149"/>
      <c r="BE27" s="149"/>
      <c r="BF27" s="149"/>
      <c r="BG27" s="149"/>
      <c r="BH27" s="149"/>
      <c r="BI27" s="149"/>
      <c r="BJ27" s="149"/>
      <c r="BK27" s="149"/>
      <c r="BL27" s="149"/>
      <c r="BM27" s="149"/>
      <c r="BN27" s="149"/>
      <c r="BO27" s="149"/>
      <c r="BP27" s="149"/>
      <c r="BQ27" s="149"/>
      <c r="BR27" s="149"/>
      <c r="BS27" s="149"/>
      <c r="BT27" s="149"/>
      <c r="BU27" s="149"/>
      <c r="BV27" s="149"/>
      <c r="BW27" s="149"/>
      <c r="BX27" s="149"/>
      <c r="BY27" s="149"/>
      <c r="BZ27" s="149"/>
      <c r="CA27" s="149"/>
      <c r="CB27" s="149"/>
      <c r="CC27" s="149"/>
      <c r="CD27" s="149"/>
      <c r="CE27" s="149"/>
      <c r="CF27" s="149"/>
      <c r="CG27" s="149"/>
      <c r="CH27" s="149"/>
      <c r="CI27" s="149"/>
      <c r="CJ27" s="149"/>
      <c r="CK27" s="149"/>
      <c r="CL27" s="149"/>
      <c r="CM27" s="149"/>
      <c r="CN27" s="149"/>
      <c r="CO27" s="149"/>
      <c r="CP27" s="149"/>
      <c r="CQ27" s="149"/>
      <c r="CR27" s="149"/>
      <c r="CS27" s="149"/>
      <c r="CT27" s="149"/>
      <c r="CU27" s="149"/>
      <c r="CV27" s="149"/>
      <c r="CW27" s="149"/>
      <c r="CX27" s="149"/>
      <c r="CY27" s="149"/>
      <c r="CZ27" s="149"/>
      <c r="DA27" s="149"/>
      <c r="DB27" s="149"/>
      <c r="DC27" s="149"/>
      <c r="DD27" s="149"/>
      <c r="DE27" s="149"/>
      <c r="DF27" s="149"/>
      <c r="DG27" s="149"/>
      <c r="DH27" s="149"/>
      <c r="DI27" s="149"/>
      <c r="DJ27" s="149"/>
      <c r="DK27" s="149"/>
      <c r="DL27" s="149"/>
      <c r="DM27" s="149"/>
      <c r="DN27" s="149"/>
      <c r="DO27" s="149"/>
      <c r="DP27" s="149"/>
      <c r="DQ27" s="149"/>
      <c r="DR27" s="149"/>
      <c r="DS27" s="149"/>
      <c r="DT27" s="149"/>
      <c r="DU27" s="149"/>
      <c r="DV27" s="149"/>
      <c r="DW27" s="149"/>
      <c r="DX27" s="149"/>
      <c r="DY27" s="149"/>
      <c r="DZ27" s="149"/>
      <c r="EA27" s="149"/>
      <c r="EB27" s="149"/>
      <c r="EC27" s="149"/>
      <c r="ED27" s="149"/>
      <c r="EE27" s="149"/>
      <c r="EF27" s="149"/>
      <c r="EG27" s="149"/>
      <c r="EH27" s="149"/>
      <c r="EI27" s="149"/>
      <c r="EJ27" s="149"/>
      <c r="EK27" s="149"/>
      <c r="EL27" s="149"/>
      <c r="EM27" s="149"/>
      <c r="EN27" s="149"/>
      <c r="EO27" s="149"/>
      <c r="EP27" s="149"/>
      <c r="EQ27" s="149"/>
      <c r="ER27" s="149"/>
      <c r="ES27" s="149"/>
      <c r="ET27" s="149"/>
      <c r="EU27" s="149"/>
      <c r="EV27" s="149"/>
      <c r="EW27" s="149"/>
      <c r="EX27" s="149"/>
      <c r="EY27" s="149"/>
      <c r="EZ27" s="149"/>
      <c r="FA27" s="149"/>
      <c r="FB27" s="149"/>
      <c r="FC27" s="149"/>
      <c r="FD27" s="149"/>
      <c r="FE27" s="149"/>
      <c r="FF27" s="149"/>
      <c r="FG27" s="149"/>
      <c r="FH27" s="149"/>
      <c r="FI27" s="149"/>
      <c r="FJ27" s="149"/>
      <c r="FK27" s="149"/>
      <c r="FL27" s="149"/>
      <c r="FM27" s="149"/>
      <c r="FN27" s="149"/>
      <c r="FO27" s="149"/>
      <c r="FP27" s="149"/>
      <c r="FQ27" s="149"/>
      <c r="FR27" s="149"/>
      <c r="FS27" s="149"/>
      <c r="FT27" s="149"/>
      <c r="FU27" s="149"/>
      <c r="FV27" s="149"/>
      <c r="FW27" s="149"/>
      <c r="FX27" s="149"/>
      <c r="FY27" s="149"/>
      <c r="FZ27" s="149"/>
      <c r="GA27" s="149"/>
      <c r="GB27" s="149"/>
      <c r="GC27" s="149"/>
      <c r="GD27" s="149"/>
      <c r="GE27" s="149"/>
      <c r="GF27" s="149"/>
      <c r="GG27" s="149"/>
      <c r="GH27" s="149"/>
      <c r="GI27" s="149"/>
      <c r="GJ27" s="149"/>
      <c r="GK27" s="149"/>
      <c r="GL27" s="149"/>
      <c r="GM27" s="149"/>
      <c r="GN27" s="149"/>
      <c r="GO27" s="149"/>
      <c r="GP27" s="149"/>
      <c r="GQ27" s="149"/>
      <c r="GR27" s="149"/>
      <c r="GS27" s="149"/>
      <c r="GT27" s="149"/>
      <c r="GU27" s="149"/>
      <c r="GV27" s="149"/>
      <c r="GW27" s="149"/>
      <c r="GX27" s="149"/>
      <c r="GY27" s="149"/>
      <c r="GZ27" s="149"/>
      <c r="HA27" s="149"/>
      <c r="HB27" s="149"/>
      <c r="HC27" s="149"/>
      <c r="HD27" s="149"/>
      <c r="HE27" s="149"/>
      <c r="HF27" s="149"/>
      <c r="HG27" s="149"/>
      <c r="HH27" s="149"/>
      <c r="HI27" s="149"/>
      <c r="HJ27" s="149"/>
      <c r="HK27" s="149"/>
      <c r="HL27" s="149"/>
      <c r="HM27" s="149"/>
      <c r="HN27" s="149"/>
      <c r="HO27" s="149"/>
      <c r="HP27" s="149"/>
      <c r="HQ27" s="149"/>
      <c r="HR27" s="149"/>
      <c r="HS27" s="149"/>
      <c r="HT27" s="149"/>
      <c r="HU27" s="149"/>
      <c r="HV27" s="149"/>
      <c r="HW27" s="149"/>
      <c r="HX27" s="149"/>
      <c r="HY27" s="149"/>
      <c r="HZ27" s="149"/>
      <c r="IA27" s="149"/>
      <c r="IB27" s="149"/>
      <c r="IC27" s="149"/>
      <c r="ID27" s="149"/>
      <c r="IE27" s="149"/>
      <c r="IF27" s="149"/>
      <c r="IG27" s="149"/>
      <c r="IH27" s="149"/>
      <c r="II27" s="149"/>
      <c r="IJ27" s="149"/>
      <c r="IK27" s="149"/>
      <c r="IL27" s="149"/>
      <c r="IM27" s="149"/>
      <c r="IN27" s="149"/>
      <c r="IO27" s="149"/>
      <c r="IP27" s="149"/>
      <c r="IQ27" s="149"/>
      <c r="IR27" s="149"/>
      <c r="IS27" s="149"/>
      <c r="IT27" s="149"/>
      <c r="IU27" s="149"/>
      <c r="IV27" s="149"/>
      <c r="IW27" s="149"/>
    </row>
    <row r="28" spans="1:257" s="29" customFormat="1" ht="21.9" customHeight="1" x14ac:dyDescent="0.25">
      <c r="A28" s="149"/>
      <c r="B28" s="149"/>
      <c r="C28" s="149"/>
      <c r="D28" s="149"/>
      <c r="E28" s="353"/>
      <c r="F28" s="353"/>
      <c r="G28" s="353"/>
      <c r="H28" s="353"/>
      <c r="I28" s="149"/>
      <c r="J28" s="149"/>
      <c r="K28" s="149"/>
      <c r="L28" s="149"/>
      <c r="M28" s="149"/>
      <c r="N28" s="149"/>
      <c r="O28" s="149"/>
      <c r="P28" s="149"/>
      <c r="Q28" s="149"/>
      <c r="R28" s="149"/>
      <c r="S28" s="149"/>
      <c r="T28" s="149"/>
      <c r="U28" s="149"/>
      <c r="V28" s="149"/>
      <c r="W28" s="149"/>
      <c r="X28" s="149"/>
      <c r="Y28" s="149"/>
      <c r="Z28" s="149"/>
      <c r="AA28" s="149"/>
      <c r="AB28" s="149"/>
      <c r="AC28" s="149"/>
      <c r="AD28" s="149"/>
      <c r="AE28" s="149"/>
      <c r="AF28" s="149"/>
      <c r="AG28" s="149"/>
      <c r="AH28" s="149"/>
      <c r="AI28" s="149"/>
      <c r="AJ28" s="149"/>
      <c r="AK28" s="149"/>
      <c r="AL28" s="149"/>
      <c r="AM28" s="149"/>
      <c r="AN28" s="149"/>
      <c r="AO28" s="149"/>
      <c r="AP28" s="149"/>
      <c r="AQ28" s="149"/>
      <c r="AR28" s="149"/>
      <c r="AS28" s="149"/>
      <c r="AT28" s="149"/>
      <c r="AU28" s="149"/>
      <c r="AV28" s="149"/>
      <c r="AW28" s="149"/>
      <c r="AX28" s="149"/>
      <c r="AY28" s="149"/>
      <c r="AZ28" s="149"/>
      <c r="BA28" s="149"/>
      <c r="BB28" s="149"/>
      <c r="BC28" s="149"/>
      <c r="BD28" s="149"/>
      <c r="BE28" s="149"/>
      <c r="BF28" s="149"/>
      <c r="BG28" s="149"/>
      <c r="BH28" s="149"/>
      <c r="BI28" s="149"/>
      <c r="BJ28" s="149"/>
      <c r="BK28" s="149"/>
      <c r="BL28" s="149"/>
      <c r="BM28" s="149"/>
      <c r="BN28" s="149"/>
      <c r="BO28" s="149"/>
      <c r="BP28" s="149"/>
      <c r="BQ28" s="149"/>
      <c r="BR28" s="149"/>
      <c r="BS28" s="149"/>
      <c r="BT28" s="149"/>
      <c r="BU28" s="149"/>
      <c r="BV28" s="149"/>
      <c r="BW28" s="149"/>
      <c r="BX28" s="149"/>
      <c r="BY28" s="149"/>
      <c r="BZ28" s="149"/>
      <c r="CA28" s="149"/>
      <c r="CB28" s="149"/>
      <c r="CC28" s="149"/>
      <c r="CD28" s="149"/>
      <c r="CE28" s="149"/>
      <c r="CF28" s="149"/>
      <c r="CG28" s="149"/>
      <c r="CH28" s="149"/>
      <c r="CI28" s="149"/>
      <c r="CJ28" s="149"/>
      <c r="CK28" s="149"/>
      <c r="CL28" s="149"/>
      <c r="CM28" s="149"/>
      <c r="CN28" s="149"/>
      <c r="CO28" s="149"/>
      <c r="CP28" s="149"/>
      <c r="CQ28" s="149"/>
      <c r="CR28" s="149"/>
      <c r="CS28" s="149"/>
      <c r="CT28" s="149"/>
      <c r="CU28" s="149"/>
      <c r="CV28" s="149"/>
      <c r="CW28" s="149"/>
      <c r="CX28" s="149"/>
      <c r="CY28" s="149"/>
      <c r="CZ28" s="149"/>
      <c r="DA28" s="149"/>
      <c r="DB28" s="149"/>
      <c r="DC28" s="149"/>
      <c r="DD28" s="149"/>
      <c r="DE28" s="149"/>
      <c r="DF28" s="149"/>
      <c r="DG28" s="149"/>
      <c r="DH28" s="149"/>
      <c r="DI28" s="149"/>
      <c r="DJ28" s="149"/>
      <c r="DK28" s="149"/>
      <c r="DL28" s="149"/>
      <c r="DM28" s="149"/>
      <c r="DN28" s="149"/>
      <c r="DO28" s="149"/>
      <c r="DP28" s="149"/>
      <c r="DQ28" s="149"/>
      <c r="DR28" s="149"/>
      <c r="DS28" s="149"/>
      <c r="DT28" s="149"/>
      <c r="DU28" s="149"/>
      <c r="DV28" s="149"/>
      <c r="DW28" s="149"/>
      <c r="DX28" s="149"/>
      <c r="DY28" s="149"/>
      <c r="DZ28" s="149"/>
      <c r="EA28" s="149"/>
      <c r="EB28" s="149"/>
      <c r="EC28" s="149"/>
      <c r="ED28" s="149"/>
      <c r="EE28" s="149"/>
      <c r="EF28" s="149"/>
      <c r="EG28" s="149"/>
      <c r="EH28" s="149"/>
      <c r="EI28" s="149"/>
      <c r="EJ28" s="149"/>
      <c r="EK28" s="149"/>
      <c r="EL28" s="149"/>
      <c r="EM28" s="149"/>
      <c r="EN28" s="149"/>
      <c r="EO28" s="149"/>
      <c r="EP28" s="149"/>
      <c r="EQ28" s="149"/>
      <c r="ER28" s="149"/>
      <c r="ES28" s="149"/>
      <c r="ET28" s="149"/>
      <c r="EU28" s="149"/>
      <c r="EV28" s="149"/>
      <c r="EW28" s="149"/>
      <c r="EX28" s="149"/>
      <c r="EY28" s="149"/>
      <c r="EZ28" s="149"/>
      <c r="FA28" s="149"/>
      <c r="FB28" s="149"/>
      <c r="FC28" s="149"/>
      <c r="FD28" s="149"/>
      <c r="FE28" s="149"/>
      <c r="FF28" s="149"/>
      <c r="FG28" s="149"/>
      <c r="FH28" s="149"/>
      <c r="FI28" s="149"/>
      <c r="FJ28" s="149"/>
      <c r="FK28" s="149"/>
      <c r="FL28" s="149"/>
      <c r="FM28" s="149"/>
      <c r="FN28" s="149"/>
      <c r="FO28" s="149"/>
      <c r="FP28" s="149"/>
      <c r="FQ28" s="149"/>
      <c r="FR28" s="149"/>
      <c r="FS28" s="149"/>
      <c r="FT28" s="149"/>
      <c r="FU28" s="149"/>
      <c r="FV28" s="149"/>
      <c r="FW28" s="149"/>
      <c r="FX28" s="149"/>
      <c r="FY28" s="149"/>
      <c r="FZ28" s="149"/>
      <c r="GA28" s="149"/>
      <c r="GB28" s="149"/>
      <c r="GC28" s="149"/>
      <c r="GD28" s="149"/>
      <c r="GE28" s="149"/>
      <c r="GF28" s="149"/>
      <c r="GG28" s="149"/>
      <c r="GH28" s="149"/>
      <c r="GI28" s="149"/>
      <c r="GJ28" s="149"/>
      <c r="GK28" s="149"/>
      <c r="GL28" s="149"/>
      <c r="GM28" s="149"/>
      <c r="GN28" s="149"/>
      <c r="GO28" s="149"/>
      <c r="GP28" s="149"/>
      <c r="GQ28" s="149"/>
      <c r="GR28" s="149"/>
      <c r="GS28" s="149"/>
      <c r="GT28" s="149"/>
      <c r="GU28" s="149"/>
      <c r="GV28" s="149"/>
      <c r="GW28" s="149"/>
      <c r="GX28" s="149"/>
      <c r="GY28" s="149"/>
      <c r="GZ28" s="149"/>
      <c r="HA28" s="149"/>
      <c r="HB28" s="149"/>
      <c r="HC28" s="149"/>
      <c r="HD28" s="149"/>
      <c r="HE28" s="149"/>
      <c r="HF28" s="149"/>
      <c r="HG28" s="149"/>
      <c r="HH28" s="149"/>
      <c r="HI28" s="149"/>
      <c r="HJ28" s="149"/>
      <c r="HK28" s="149"/>
      <c r="HL28" s="149"/>
      <c r="HM28" s="149"/>
      <c r="HN28" s="149"/>
      <c r="HO28" s="149"/>
      <c r="HP28" s="149"/>
      <c r="HQ28" s="149"/>
      <c r="HR28" s="149"/>
      <c r="HS28" s="149"/>
      <c r="HT28" s="149"/>
      <c r="HU28" s="149"/>
      <c r="HV28" s="149"/>
      <c r="HW28" s="149"/>
      <c r="HX28" s="149"/>
      <c r="HY28" s="149"/>
      <c r="HZ28" s="149"/>
      <c r="IA28" s="149"/>
      <c r="IB28" s="149"/>
      <c r="IC28" s="149"/>
      <c r="ID28" s="149"/>
      <c r="IE28" s="149"/>
      <c r="IF28" s="149"/>
      <c r="IG28" s="149"/>
      <c r="IH28" s="149"/>
      <c r="II28" s="149"/>
      <c r="IJ28" s="149"/>
      <c r="IK28" s="149"/>
      <c r="IL28" s="149"/>
      <c r="IM28" s="149"/>
      <c r="IN28" s="149"/>
      <c r="IO28" s="149"/>
      <c r="IP28" s="149"/>
      <c r="IQ28" s="149"/>
      <c r="IR28" s="149"/>
      <c r="IS28" s="149"/>
      <c r="IT28" s="149"/>
      <c r="IU28" s="149"/>
      <c r="IV28" s="149"/>
      <c r="IW28" s="149"/>
    </row>
    <row r="29" spans="1:257" s="29" customFormat="1" ht="21.9" customHeight="1" x14ac:dyDescent="0.25">
      <c r="A29" s="152" t="s">
        <v>483</v>
      </c>
      <c r="B29" s="149"/>
      <c r="C29" s="149"/>
      <c r="D29" s="149"/>
      <c r="E29" s="162"/>
      <c r="F29" s="162"/>
      <c r="G29" s="162"/>
      <c r="H29" s="353"/>
      <c r="I29" s="149"/>
      <c r="J29" s="149"/>
      <c r="K29" s="149"/>
      <c r="L29" s="149"/>
      <c r="M29" s="149"/>
      <c r="N29" s="149"/>
      <c r="O29" s="149"/>
      <c r="P29" s="149"/>
      <c r="Q29" s="149"/>
      <c r="R29" s="149"/>
      <c r="S29" s="149"/>
      <c r="T29" s="149"/>
      <c r="U29" s="149"/>
      <c r="V29" s="149"/>
      <c r="W29" s="149"/>
      <c r="X29" s="149"/>
      <c r="Y29" s="149"/>
      <c r="Z29" s="149"/>
      <c r="AA29" s="149"/>
      <c r="AB29" s="149"/>
      <c r="AC29" s="149"/>
      <c r="AD29" s="149"/>
      <c r="AE29" s="149"/>
      <c r="AF29" s="149"/>
      <c r="AG29" s="149"/>
      <c r="AH29" s="149"/>
      <c r="AI29" s="149"/>
      <c r="AJ29" s="149"/>
      <c r="AK29" s="149"/>
      <c r="AL29" s="149"/>
      <c r="AM29" s="149"/>
      <c r="AN29" s="149"/>
      <c r="AO29" s="149"/>
      <c r="AP29" s="149"/>
      <c r="AQ29" s="149"/>
      <c r="AR29" s="149"/>
      <c r="AS29" s="149"/>
      <c r="AT29" s="149"/>
      <c r="AU29" s="149"/>
      <c r="AV29" s="149"/>
      <c r="AW29" s="149"/>
      <c r="AX29" s="149"/>
      <c r="AY29" s="149"/>
      <c r="AZ29" s="149"/>
      <c r="BA29" s="149"/>
      <c r="BB29" s="149"/>
      <c r="BC29" s="149"/>
      <c r="BD29" s="149"/>
      <c r="BE29" s="149"/>
      <c r="BF29" s="149"/>
      <c r="BG29" s="149"/>
      <c r="BH29" s="149"/>
      <c r="BI29" s="149"/>
      <c r="BJ29" s="149"/>
      <c r="BK29" s="149"/>
      <c r="BL29" s="149"/>
      <c r="BM29" s="149"/>
      <c r="BN29" s="149"/>
      <c r="BO29" s="149"/>
      <c r="BP29" s="149"/>
      <c r="BQ29" s="149"/>
      <c r="BR29" s="149"/>
      <c r="BS29" s="149"/>
      <c r="BT29" s="149"/>
      <c r="BU29" s="149"/>
      <c r="BV29" s="149"/>
      <c r="BW29" s="149"/>
      <c r="BX29" s="149"/>
      <c r="BY29" s="149"/>
      <c r="BZ29" s="149"/>
      <c r="CA29" s="149"/>
      <c r="CB29" s="149"/>
      <c r="CC29" s="149"/>
      <c r="CD29" s="149"/>
      <c r="CE29" s="149"/>
      <c r="CF29" s="149"/>
      <c r="CG29" s="149"/>
      <c r="CH29" s="149"/>
      <c r="CI29" s="149"/>
      <c r="CJ29" s="149"/>
      <c r="CK29" s="149"/>
      <c r="CL29" s="149"/>
      <c r="CM29" s="149"/>
      <c r="CN29" s="149"/>
      <c r="CO29" s="149"/>
      <c r="CP29" s="149"/>
      <c r="CQ29" s="149"/>
      <c r="CR29" s="149"/>
      <c r="CS29" s="149"/>
      <c r="CT29" s="149"/>
      <c r="CU29" s="149"/>
      <c r="CV29" s="149"/>
      <c r="CW29" s="149"/>
      <c r="CX29" s="149"/>
      <c r="CY29" s="149"/>
      <c r="CZ29" s="149"/>
      <c r="DA29" s="149"/>
      <c r="DB29" s="149"/>
      <c r="DC29" s="149"/>
      <c r="DD29" s="149"/>
      <c r="DE29" s="149"/>
      <c r="DF29" s="149"/>
      <c r="DG29" s="149"/>
      <c r="DH29" s="149"/>
      <c r="DI29" s="149"/>
      <c r="DJ29" s="149"/>
      <c r="DK29" s="149"/>
      <c r="DL29" s="149"/>
      <c r="DM29" s="149"/>
      <c r="DN29" s="149"/>
      <c r="DO29" s="149"/>
      <c r="DP29" s="149"/>
      <c r="DQ29" s="149"/>
      <c r="DR29" s="149"/>
      <c r="DS29" s="149"/>
      <c r="DT29" s="149"/>
      <c r="DU29" s="149"/>
      <c r="DV29" s="149"/>
      <c r="DW29" s="149"/>
      <c r="DX29" s="149"/>
      <c r="DY29" s="149"/>
      <c r="DZ29" s="149"/>
      <c r="EA29" s="149"/>
      <c r="EB29" s="149"/>
      <c r="EC29" s="149"/>
      <c r="ED29" s="149"/>
      <c r="EE29" s="149"/>
      <c r="EF29" s="149"/>
      <c r="EG29" s="149"/>
      <c r="EH29" s="149"/>
      <c r="EI29" s="149"/>
      <c r="EJ29" s="149"/>
      <c r="EK29" s="149"/>
      <c r="EL29" s="149"/>
      <c r="EM29" s="149"/>
      <c r="EN29" s="149"/>
      <c r="EO29" s="149"/>
      <c r="EP29" s="149"/>
      <c r="EQ29" s="149"/>
      <c r="ER29" s="149"/>
      <c r="ES29" s="149"/>
      <c r="ET29" s="149"/>
      <c r="EU29" s="149"/>
      <c r="EV29" s="149"/>
      <c r="EW29" s="149"/>
      <c r="EX29" s="149"/>
      <c r="EY29" s="149"/>
      <c r="EZ29" s="149"/>
      <c r="FA29" s="149"/>
      <c r="FB29" s="149"/>
      <c r="FC29" s="149"/>
      <c r="FD29" s="149"/>
      <c r="FE29" s="149"/>
      <c r="FF29" s="149"/>
      <c r="FG29" s="149"/>
      <c r="FH29" s="149"/>
      <c r="FI29" s="149"/>
      <c r="FJ29" s="149"/>
      <c r="FK29" s="149"/>
      <c r="FL29" s="149"/>
      <c r="FM29" s="149"/>
      <c r="FN29" s="149"/>
      <c r="FO29" s="149"/>
      <c r="FP29" s="149"/>
      <c r="FQ29" s="149"/>
      <c r="FR29" s="149"/>
      <c r="FS29" s="149"/>
      <c r="FT29" s="149"/>
      <c r="FU29" s="149"/>
      <c r="FV29" s="149"/>
      <c r="FW29" s="149"/>
      <c r="FX29" s="149"/>
      <c r="FY29" s="149"/>
      <c r="FZ29" s="149"/>
      <c r="GA29" s="149"/>
      <c r="GB29" s="149"/>
      <c r="GC29" s="149"/>
      <c r="GD29" s="149"/>
      <c r="GE29" s="149"/>
      <c r="GF29" s="149"/>
      <c r="GG29" s="149"/>
      <c r="GH29" s="149"/>
      <c r="GI29" s="149"/>
      <c r="GJ29" s="149"/>
      <c r="GK29" s="149"/>
      <c r="GL29" s="149"/>
      <c r="GM29" s="149"/>
      <c r="GN29" s="149"/>
      <c r="GO29" s="149"/>
      <c r="GP29" s="149"/>
      <c r="GQ29" s="149"/>
      <c r="GR29" s="149"/>
      <c r="GS29" s="149"/>
      <c r="GT29" s="149"/>
      <c r="GU29" s="149"/>
      <c r="GV29" s="149"/>
      <c r="GW29" s="149"/>
      <c r="GX29" s="149"/>
      <c r="GY29" s="149"/>
      <c r="GZ29" s="149"/>
      <c r="HA29" s="149"/>
      <c r="HB29" s="149"/>
      <c r="HC29" s="149"/>
      <c r="HD29" s="149"/>
      <c r="HE29" s="149"/>
      <c r="HF29" s="149"/>
      <c r="HG29" s="149"/>
      <c r="HH29" s="149"/>
      <c r="HI29" s="149"/>
      <c r="HJ29" s="149"/>
      <c r="HK29" s="149"/>
      <c r="HL29" s="149"/>
      <c r="HM29" s="149"/>
      <c r="HN29" s="149"/>
      <c r="HO29" s="149"/>
      <c r="HP29" s="149"/>
      <c r="HQ29" s="149"/>
      <c r="HR29" s="149"/>
      <c r="HS29" s="149"/>
      <c r="HT29" s="149"/>
      <c r="HU29" s="149"/>
      <c r="HV29" s="149"/>
      <c r="HW29" s="149"/>
      <c r="HX29" s="149"/>
      <c r="HY29" s="149"/>
      <c r="HZ29" s="149"/>
      <c r="IA29" s="149"/>
      <c r="IB29" s="149"/>
      <c r="IC29" s="149"/>
      <c r="ID29" s="149"/>
      <c r="IE29" s="149"/>
      <c r="IF29" s="149"/>
      <c r="IG29" s="149"/>
      <c r="IH29" s="149"/>
      <c r="II29" s="149"/>
      <c r="IJ29" s="149"/>
      <c r="IK29" s="149"/>
      <c r="IL29" s="149"/>
      <c r="IM29" s="149"/>
      <c r="IN29" s="149"/>
      <c r="IO29" s="149"/>
      <c r="IP29" s="149"/>
      <c r="IQ29" s="149"/>
      <c r="IR29" s="149"/>
      <c r="IS29" s="149"/>
      <c r="IT29" s="149"/>
      <c r="IU29" s="149"/>
      <c r="IV29" s="149"/>
      <c r="IW29" s="149"/>
    </row>
    <row r="30" spans="1:257" s="29" customFormat="1" ht="21.9" customHeight="1" x14ac:dyDescent="0.25">
      <c r="A30" s="163"/>
      <c r="B30" s="149" t="s">
        <v>484</v>
      </c>
      <c r="C30" s="149" t="s">
        <v>485</v>
      </c>
      <c r="D30" s="149"/>
      <c r="E30" s="164"/>
      <c r="F30" s="164"/>
      <c r="G30" s="164"/>
      <c r="H30" s="162"/>
      <c r="I30" s="149"/>
      <c r="J30" s="149"/>
      <c r="K30" s="149"/>
      <c r="L30" s="149"/>
      <c r="M30" s="149"/>
      <c r="N30" s="149"/>
      <c r="O30" s="149"/>
      <c r="P30" s="149"/>
      <c r="Q30" s="149"/>
      <c r="R30" s="149"/>
      <c r="S30" s="149"/>
      <c r="T30" s="149"/>
      <c r="U30" s="149"/>
      <c r="V30" s="149"/>
      <c r="W30" s="149"/>
      <c r="X30" s="149"/>
      <c r="Y30" s="149"/>
      <c r="Z30" s="149"/>
      <c r="AA30" s="149"/>
      <c r="AB30" s="149"/>
      <c r="AC30" s="149"/>
      <c r="AD30" s="149"/>
      <c r="AE30" s="149"/>
      <c r="AF30" s="149"/>
      <c r="AG30" s="149"/>
      <c r="AH30" s="149"/>
      <c r="AI30" s="149"/>
      <c r="AJ30" s="149"/>
      <c r="AK30" s="149"/>
      <c r="AL30" s="149"/>
      <c r="AM30" s="149"/>
      <c r="AN30" s="149"/>
      <c r="AO30" s="149"/>
      <c r="AP30" s="149"/>
      <c r="AQ30" s="149"/>
      <c r="AR30" s="149"/>
      <c r="AS30" s="149"/>
      <c r="AT30" s="149"/>
      <c r="AU30" s="149"/>
      <c r="AV30" s="149"/>
      <c r="AW30" s="149"/>
      <c r="AX30" s="149"/>
      <c r="AY30" s="149"/>
      <c r="AZ30" s="149"/>
      <c r="BA30" s="149"/>
      <c r="BB30" s="149"/>
      <c r="BC30" s="149"/>
      <c r="BD30" s="149"/>
      <c r="BE30" s="149"/>
      <c r="BF30" s="149"/>
      <c r="BG30" s="149"/>
      <c r="BH30" s="149"/>
      <c r="BI30" s="149"/>
      <c r="BJ30" s="149"/>
      <c r="BK30" s="149"/>
      <c r="BL30" s="149"/>
      <c r="BM30" s="149"/>
      <c r="BN30" s="149"/>
      <c r="BO30" s="149"/>
      <c r="BP30" s="149"/>
      <c r="BQ30" s="149"/>
      <c r="BR30" s="149"/>
      <c r="BS30" s="149"/>
      <c r="BT30" s="149"/>
      <c r="BU30" s="149"/>
      <c r="BV30" s="149"/>
      <c r="BW30" s="149"/>
      <c r="BX30" s="149"/>
      <c r="BY30" s="149"/>
      <c r="BZ30" s="149"/>
      <c r="CA30" s="149"/>
      <c r="CB30" s="149"/>
      <c r="CC30" s="149"/>
      <c r="CD30" s="149"/>
      <c r="CE30" s="149"/>
      <c r="CF30" s="149"/>
      <c r="CG30" s="149"/>
      <c r="CH30" s="149"/>
      <c r="CI30" s="149"/>
      <c r="CJ30" s="149"/>
      <c r="CK30" s="149"/>
      <c r="CL30" s="149"/>
      <c r="CM30" s="149"/>
      <c r="CN30" s="149"/>
      <c r="CO30" s="149"/>
      <c r="CP30" s="149"/>
      <c r="CQ30" s="149"/>
      <c r="CR30" s="149"/>
      <c r="CS30" s="149"/>
      <c r="CT30" s="149"/>
      <c r="CU30" s="149"/>
      <c r="CV30" s="149"/>
      <c r="CW30" s="149"/>
      <c r="CX30" s="149"/>
      <c r="CY30" s="149"/>
      <c r="CZ30" s="149"/>
      <c r="DA30" s="149"/>
      <c r="DB30" s="149"/>
      <c r="DC30" s="149"/>
      <c r="DD30" s="149"/>
      <c r="DE30" s="149"/>
      <c r="DF30" s="149"/>
      <c r="DG30" s="149"/>
      <c r="DH30" s="149"/>
      <c r="DI30" s="149"/>
      <c r="DJ30" s="149"/>
      <c r="DK30" s="149"/>
      <c r="DL30" s="149"/>
      <c r="DM30" s="149"/>
      <c r="DN30" s="149"/>
      <c r="DO30" s="149"/>
      <c r="DP30" s="149"/>
      <c r="DQ30" s="149"/>
      <c r="DR30" s="149"/>
      <c r="DS30" s="149"/>
      <c r="DT30" s="149"/>
      <c r="DU30" s="149"/>
      <c r="DV30" s="149"/>
      <c r="DW30" s="149"/>
      <c r="DX30" s="149"/>
      <c r="DY30" s="149"/>
      <c r="DZ30" s="149"/>
      <c r="EA30" s="149"/>
      <c r="EB30" s="149"/>
      <c r="EC30" s="149"/>
      <c r="ED30" s="149"/>
      <c r="EE30" s="149"/>
      <c r="EF30" s="149"/>
      <c r="EG30" s="149"/>
      <c r="EH30" s="149"/>
      <c r="EI30" s="149"/>
      <c r="EJ30" s="149"/>
      <c r="EK30" s="149"/>
      <c r="EL30" s="149"/>
      <c r="EM30" s="149"/>
      <c r="EN30" s="149"/>
      <c r="EO30" s="149"/>
      <c r="EP30" s="149"/>
      <c r="EQ30" s="149"/>
      <c r="ER30" s="149"/>
      <c r="ES30" s="149"/>
      <c r="ET30" s="149"/>
      <c r="EU30" s="149"/>
      <c r="EV30" s="149"/>
      <c r="EW30" s="149"/>
      <c r="EX30" s="149"/>
      <c r="EY30" s="149"/>
      <c r="EZ30" s="149"/>
      <c r="FA30" s="149"/>
      <c r="FB30" s="149"/>
      <c r="FC30" s="149"/>
      <c r="FD30" s="149"/>
      <c r="FE30" s="149"/>
      <c r="FF30" s="149"/>
      <c r="FG30" s="149"/>
      <c r="FH30" s="149"/>
      <c r="FI30" s="149"/>
      <c r="FJ30" s="149"/>
      <c r="FK30" s="149"/>
      <c r="FL30" s="149"/>
      <c r="FM30" s="149"/>
      <c r="FN30" s="149"/>
      <c r="FO30" s="149"/>
      <c r="FP30" s="149"/>
      <c r="FQ30" s="149"/>
      <c r="FR30" s="149"/>
      <c r="FS30" s="149"/>
      <c r="FT30" s="149"/>
      <c r="FU30" s="149"/>
      <c r="FV30" s="149"/>
      <c r="FW30" s="149"/>
      <c r="FX30" s="149"/>
      <c r="FY30" s="149"/>
      <c r="FZ30" s="149"/>
      <c r="GA30" s="149"/>
      <c r="GB30" s="149"/>
      <c r="GC30" s="149"/>
      <c r="GD30" s="149"/>
      <c r="GE30" s="149"/>
      <c r="GF30" s="149"/>
      <c r="GG30" s="149"/>
      <c r="GH30" s="149"/>
      <c r="GI30" s="149"/>
      <c r="GJ30" s="149"/>
      <c r="GK30" s="149"/>
      <c r="GL30" s="149"/>
      <c r="GM30" s="149"/>
      <c r="GN30" s="149"/>
      <c r="GO30" s="149"/>
      <c r="GP30" s="149"/>
      <c r="GQ30" s="149"/>
      <c r="GR30" s="149"/>
      <c r="GS30" s="149"/>
      <c r="GT30" s="149"/>
      <c r="GU30" s="149"/>
      <c r="GV30" s="149"/>
      <c r="GW30" s="149"/>
      <c r="GX30" s="149"/>
      <c r="GY30" s="149"/>
      <c r="GZ30" s="149"/>
      <c r="HA30" s="149"/>
      <c r="HB30" s="149"/>
      <c r="HC30" s="149"/>
      <c r="HD30" s="149"/>
      <c r="HE30" s="149"/>
      <c r="HF30" s="149"/>
      <c r="HG30" s="149"/>
      <c r="HH30" s="149"/>
      <c r="HI30" s="149"/>
      <c r="HJ30" s="149"/>
      <c r="HK30" s="149"/>
      <c r="HL30" s="149"/>
      <c r="HM30" s="149"/>
      <c r="HN30" s="149"/>
      <c r="HO30" s="149"/>
      <c r="HP30" s="149"/>
      <c r="HQ30" s="149"/>
      <c r="HR30" s="149"/>
      <c r="HS30" s="149"/>
      <c r="HT30" s="149"/>
      <c r="HU30" s="149"/>
      <c r="HV30" s="149"/>
      <c r="HW30" s="149"/>
      <c r="HX30" s="149"/>
      <c r="HY30" s="149"/>
      <c r="HZ30" s="149"/>
      <c r="IA30" s="149"/>
      <c r="IB30" s="149"/>
      <c r="IC30" s="149"/>
      <c r="ID30" s="149"/>
      <c r="IE30" s="149"/>
      <c r="IF30" s="149"/>
      <c r="IG30" s="149"/>
      <c r="IH30" s="149"/>
      <c r="II30" s="149"/>
      <c r="IJ30" s="149"/>
      <c r="IK30" s="149"/>
      <c r="IL30" s="149"/>
      <c r="IM30" s="149"/>
      <c r="IN30" s="149"/>
      <c r="IO30" s="149"/>
      <c r="IP30" s="149"/>
      <c r="IQ30" s="149"/>
      <c r="IR30" s="149"/>
      <c r="IS30" s="149"/>
      <c r="IT30" s="149"/>
      <c r="IU30" s="149"/>
      <c r="IV30" s="149"/>
      <c r="IW30" s="149"/>
    </row>
    <row r="31" spans="1:257" s="29" customFormat="1" ht="21.9" customHeight="1" x14ac:dyDescent="0.25">
      <c r="A31" s="149"/>
      <c r="B31" s="149" t="s">
        <v>486</v>
      </c>
      <c r="C31" s="754" t="s">
        <v>487</v>
      </c>
      <c r="D31" s="755"/>
      <c r="E31" s="161" t="str">
        <f>IF(E30="","",($D$8/E30)*E27)</f>
        <v/>
      </c>
      <c r="F31" s="161" t="str">
        <f>IF(F30="","",($D$8/F30)*F27)</f>
        <v/>
      </c>
      <c r="G31" s="161" t="str">
        <f>IF(G30="","",($D$8/G30)*G27)</f>
        <v/>
      </c>
      <c r="H31" s="165"/>
      <c r="I31" s="149"/>
      <c r="J31" s="149"/>
      <c r="K31" s="149"/>
      <c r="L31" s="149"/>
      <c r="M31" s="149"/>
      <c r="N31" s="149"/>
      <c r="O31" s="149"/>
      <c r="P31" s="149"/>
      <c r="Q31" s="149"/>
      <c r="R31" s="149"/>
      <c r="S31" s="149"/>
      <c r="T31" s="149"/>
      <c r="U31" s="149"/>
      <c r="V31" s="149"/>
      <c r="W31" s="149"/>
      <c r="X31" s="149"/>
      <c r="Y31" s="149"/>
      <c r="Z31" s="149"/>
      <c r="AA31" s="149"/>
      <c r="AB31" s="149"/>
      <c r="AC31" s="149"/>
      <c r="AD31" s="149"/>
      <c r="AE31" s="149"/>
      <c r="AF31" s="149"/>
      <c r="AG31" s="149"/>
      <c r="AH31" s="149"/>
      <c r="AI31" s="149"/>
      <c r="AJ31" s="149"/>
      <c r="AK31" s="149"/>
      <c r="AL31" s="149"/>
      <c r="AM31" s="149"/>
      <c r="AN31" s="149"/>
      <c r="AO31" s="149"/>
      <c r="AP31" s="149"/>
      <c r="AQ31" s="149"/>
      <c r="AR31" s="149"/>
      <c r="AS31" s="149"/>
      <c r="AT31" s="149"/>
      <c r="AU31" s="149"/>
      <c r="AV31" s="149"/>
      <c r="AW31" s="149"/>
      <c r="AX31" s="149"/>
      <c r="AY31" s="149"/>
      <c r="AZ31" s="149"/>
      <c r="BA31" s="149"/>
      <c r="BB31" s="149"/>
      <c r="BC31" s="149"/>
      <c r="BD31" s="149"/>
      <c r="BE31" s="149"/>
      <c r="BF31" s="149"/>
      <c r="BG31" s="149"/>
      <c r="BH31" s="149"/>
      <c r="BI31" s="149"/>
      <c r="BJ31" s="149"/>
      <c r="BK31" s="149"/>
      <c r="BL31" s="149"/>
      <c r="BM31" s="149"/>
      <c r="BN31" s="149"/>
      <c r="BO31" s="149"/>
      <c r="BP31" s="149"/>
      <c r="BQ31" s="149"/>
      <c r="BR31" s="149"/>
      <c r="BS31" s="149"/>
      <c r="BT31" s="149"/>
      <c r="BU31" s="149"/>
      <c r="BV31" s="149"/>
      <c r="BW31" s="149"/>
      <c r="BX31" s="149"/>
      <c r="BY31" s="149"/>
      <c r="BZ31" s="149"/>
      <c r="CA31" s="149"/>
      <c r="CB31" s="149"/>
      <c r="CC31" s="149"/>
      <c r="CD31" s="149"/>
      <c r="CE31" s="149"/>
      <c r="CF31" s="149"/>
      <c r="CG31" s="149"/>
      <c r="CH31" s="149"/>
      <c r="CI31" s="149"/>
      <c r="CJ31" s="149"/>
      <c r="CK31" s="149"/>
      <c r="CL31" s="149"/>
      <c r="CM31" s="149"/>
      <c r="CN31" s="149"/>
      <c r="CO31" s="149"/>
      <c r="CP31" s="149"/>
      <c r="CQ31" s="149"/>
      <c r="CR31" s="149"/>
      <c r="CS31" s="149"/>
      <c r="CT31" s="149"/>
      <c r="CU31" s="149"/>
      <c r="CV31" s="149"/>
      <c r="CW31" s="149"/>
      <c r="CX31" s="149"/>
      <c r="CY31" s="149"/>
      <c r="CZ31" s="149"/>
      <c r="DA31" s="149"/>
      <c r="DB31" s="149"/>
      <c r="DC31" s="149"/>
      <c r="DD31" s="149"/>
      <c r="DE31" s="149"/>
      <c r="DF31" s="149"/>
      <c r="DG31" s="149"/>
      <c r="DH31" s="149"/>
      <c r="DI31" s="149"/>
      <c r="DJ31" s="149"/>
      <c r="DK31" s="149"/>
      <c r="DL31" s="149"/>
      <c r="DM31" s="149"/>
      <c r="DN31" s="149"/>
      <c r="DO31" s="149"/>
      <c r="DP31" s="149"/>
      <c r="DQ31" s="149"/>
      <c r="DR31" s="149"/>
      <c r="DS31" s="149"/>
      <c r="DT31" s="149"/>
      <c r="DU31" s="149"/>
      <c r="DV31" s="149"/>
      <c r="DW31" s="149"/>
      <c r="DX31" s="149"/>
      <c r="DY31" s="149"/>
      <c r="DZ31" s="149"/>
      <c r="EA31" s="149"/>
      <c r="EB31" s="149"/>
      <c r="EC31" s="149"/>
      <c r="ED31" s="149"/>
      <c r="EE31" s="149"/>
      <c r="EF31" s="149"/>
      <c r="EG31" s="149"/>
      <c r="EH31" s="149"/>
      <c r="EI31" s="149"/>
      <c r="EJ31" s="149"/>
      <c r="EK31" s="149"/>
      <c r="EL31" s="149"/>
      <c r="EM31" s="149"/>
      <c r="EN31" s="149"/>
      <c r="EO31" s="149"/>
      <c r="EP31" s="149"/>
      <c r="EQ31" s="149"/>
      <c r="ER31" s="149"/>
      <c r="ES31" s="149"/>
      <c r="ET31" s="149"/>
      <c r="EU31" s="149"/>
      <c r="EV31" s="149"/>
      <c r="EW31" s="149"/>
      <c r="EX31" s="149"/>
      <c r="EY31" s="149"/>
      <c r="EZ31" s="149"/>
      <c r="FA31" s="149"/>
      <c r="FB31" s="149"/>
      <c r="FC31" s="149"/>
      <c r="FD31" s="149"/>
      <c r="FE31" s="149"/>
      <c r="FF31" s="149"/>
      <c r="FG31" s="149"/>
      <c r="FH31" s="149"/>
      <c r="FI31" s="149"/>
      <c r="FJ31" s="149"/>
      <c r="FK31" s="149"/>
      <c r="FL31" s="149"/>
      <c r="FM31" s="149"/>
      <c r="FN31" s="149"/>
      <c r="FO31" s="149"/>
      <c r="FP31" s="149"/>
      <c r="FQ31" s="149"/>
      <c r="FR31" s="149"/>
      <c r="FS31" s="149"/>
      <c r="FT31" s="149"/>
      <c r="FU31" s="149"/>
      <c r="FV31" s="149"/>
      <c r="FW31" s="149"/>
      <c r="FX31" s="149"/>
      <c r="FY31" s="149"/>
      <c r="FZ31" s="149"/>
      <c r="GA31" s="149"/>
      <c r="GB31" s="149"/>
      <c r="GC31" s="149"/>
      <c r="GD31" s="149"/>
      <c r="GE31" s="149"/>
      <c r="GF31" s="149"/>
      <c r="GG31" s="149"/>
      <c r="GH31" s="149"/>
      <c r="GI31" s="149"/>
      <c r="GJ31" s="149"/>
      <c r="GK31" s="149"/>
      <c r="GL31" s="149"/>
      <c r="GM31" s="149"/>
      <c r="GN31" s="149"/>
      <c r="GO31" s="149"/>
      <c r="GP31" s="149"/>
      <c r="GQ31" s="149"/>
      <c r="GR31" s="149"/>
      <c r="GS31" s="149"/>
      <c r="GT31" s="149"/>
      <c r="GU31" s="149"/>
      <c r="GV31" s="149"/>
      <c r="GW31" s="149"/>
      <c r="GX31" s="149"/>
      <c r="GY31" s="149"/>
      <c r="GZ31" s="149"/>
      <c r="HA31" s="149"/>
      <c r="HB31" s="149"/>
      <c r="HC31" s="149"/>
      <c r="HD31" s="149"/>
      <c r="HE31" s="149"/>
      <c r="HF31" s="149"/>
      <c r="HG31" s="149"/>
      <c r="HH31" s="149"/>
      <c r="HI31" s="149"/>
      <c r="HJ31" s="149"/>
      <c r="HK31" s="149"/>
      <c r="HL31" s="149"/>
      <c r="HM31" s="149"/>
      <c r="HN31" s="149"/>
      <c r="HO31" s="149"/>
      <c r="HP31" s="149"/>
      <c r="HQ31" s="149"/>
      <c r="HR31" s="149"/>
      <c r="HS31" s="149"/>
      <c r="HT31" s="149"/>
      <c r="HU31" s="149"/>
      <c r="HV31" s="149"/>
      <c r="HW31" s="149"/>
      <c r="HX31" s="149"/>
      <c r="HY31" s="149"/>
      <c r="HZ31" s="149"/>
      <c r="IA31" s="149"/>
      <c r="IB31" s="149"/>
      <c r="IC31" s="149"/>
      <c r="ID31" s="149"/>
      <c r="IE31" s="149"/>
      <c r="IF31" s="149"/>
      <c r="IG31" s="149"/>
      <c r="IH31" s="149"/>
      <c r="II31" s="149"/>
      <c r="IJ31" s="149"/>
      <c r="IK31" s="149"/>
      <c r="IL31" s="149"/>
      <c r="IM31" s="149"/>
      <c r="IN31" s="149"/>
      <c r="IO31" s="149"/>
      <c r="IP31" s="149"/>
      <c r="IQ31" s="149"/>
      <c r="IR31" s="149"/>
      <c r="IS31" s="149"/>
      <c r="IT31" s="149"/>
      <c r="IU31" s="149"/>
      <c r="IV31" s="149"/>
      <c r="IW31" s="149"/>
    </row>
    <row r="32" spans="1:257" s="29" customFormat="1" ht="21.9" customHeight="1" x14ac:dyDescent="0.25">
      <c r="A32" s="149"/>
      <c r="B32" s="149"/>
      <c r="C32" s="149"/>
      <c r="D32" s="149"/>
      <c r="E32" s="166"/>
      <c r="F32" s="166"/>
      <c r="G32" s="166"/>
      <c r="H32" s="166"/>
      <c r="I32" s="149"/>
      <c r="J32" s="149"/>
      <c r="K32" s="149"/>
      <c r="L32" s="149"/>
      <c r="M32" s="149"/>
      <c r="N32" s="149"/>
      <c r="O32" s="149"/>
      <c r="P32" s="149"/>
      <c r="Q32" s="149"/>
      <c r="R32" s="149"/>
      <c r="S32" s="149"/>
      <c r="T32" s="149"/>
      <c r="U32" s="149"/>
      <c r="V32" s="149"/>
      <c r="W32" s="149"/>
      <c r="X32" s="149"/>
      <c r="Y32" s="149"/>
      <c r="Z32" s="149"/>
      <c r="AA32" s="149"/>
      <c r="AB32" s="149"/>
      <c r="AC32" s="149"/>
      <c r="AD32" s="149"/>
      <c r="AE32" s="149"/>
      <c r="AF32" s="149"/>
      <c r="AG32" s="149"/>
      <c r="AH32" s="149"/>
      <c r="AI32" s="149"/>
      <c r="AJ32" s="149"/>
      <c r="AK32" s="149"/>
      <c r="AL32" s="149"/>
      <c r="AM32" s="149"/>
      <c r="AN32" s="149"/>
      <c r="AO32" s="149"/>
      <c r="AP32" s="149"/>
      <c r="AQ32" s="149"/>
      <c r="AR32" s="149"/>
      <c r="AS32" s="149"/>
      <c r="AT32" s="149"/>
      <c r="AU32" s="149"/>
      <c r="AV32" s="149"/>
      <c r="AW32" s="149"/>
      <c r="AX32" s="149"/>
      <c r="AY32" s="149"/>
      <c r="AZ32" s="149"/>
      <c r="BA32" s="149"/>
      <c r="BB32" s="149"/>
      <c r="BC32" s="149"/>
      <c r="BD32" s="149"/>
      <c r="BE32" s="149"/>
      <c r="BF32" s="149"/>
      <c r="BG32" s="149"/>
      <c r="BH32" s="149"/>
      <c r="BI32" s="149"/>
      <c r="BJ32" s="149"/>
      <c r="BK32" s="149"/>
      <c r="BL32" s="149"/>
      <c r="BM32" s="149"/>
      <c r="BN32" s="149"/>
      <c r="BO32" s="149"/>
      <c r="BP32" s="149"/>
      <c r="BQ32" s="149"/>
      <c r="BR32" s="149"/>
      <c r="BS32" s="149"/>
      <c r="BT32" s="149"/>
      <c r="BU32" s="149"/>
      <c r="BV32" s="149"/>
      <c r="BW32" s="149"/>
      <c r="BX32" s="149"/>
      <c r="BY32" s="149"/>
      <c r="BZ32" s="149"/>
      <c r="CA32" s="149"/>
      <c r="CB32" s="149"/>
      <c r="CC32" s="149"/>
      <c r="CD32" s="149"/>
      <c r="CE32" s="149"/>
      <c r="CF32" s="149"/>
      <c r="CG32" s="149"/>
      <c r="CH32" s="149"/>
      <c r="CI32" s="149"/>
      <c r="CJ32" s="149"/>
      <c r="CK32" s="149"/>
      <c r="CL32" s="149"/>
      <c r="CM32" s="149"/>
      <c r="CN32" s="149"/>
      <c r="CO32" s="149"/>
      <c r="CP32" s="149"/>
      <c r="CQ32" s="149"/>
      <c r="CR32" s="149"/>
      <c r="CS32" s="149"/>
      <c r="CT32" s="149"/>
      <c r="CU32" s="149"/>
      <c r="CV32" s="149"/>
      <c r="CW32" s="149"/>
      <c r="CX32" s="149"/>
      <c r="CY32" s="149"/>
      <c r="CZ32" s="149"/>
      <c r="DA32" s="149"/>
      <c r="DB32" s="149"/>
      <c r="DC32" s="149"/>
      <c r="DD32" s="149"/>
      <c r="DE32" s="149"/>
      <c r="DF32" s="149"/>
      <c r="DG32" s="149"/>
      <c r="DH32" s="149"/>
      <c r="DI32" s="149"/>
      <c r="DJ32" s="149"/>
      <c r="DK32" s="149"/>
      <c r="DL32" s="149"/>
      <c r="DM32" s="149"/>
      <c r="DN32" s="149"/>
      <c r="DO32" s="149"/>
      <c r="DP32" s="149"/>
      <c r="DQ32" s="149"/>
      <c r="DR32" s="149"/>
      <c r="DS32" s="149"/>
      <c r="DT32" s="149"/>
      <c r="DU32" s="149"/>
      <c r="DV32" s="149"/>
      <c r="DW32" s="149"/>
      <c r="DX32" s="149"/>
      <c r="DY32" s="149"/>
      <c r="DZ32" s="149"/>
      <c r="EA32" s="149"/>
      <c r="EB32" s="149"/>
      <c r="EC32" s="149"/>
      <c r="ED32" s="149"/>
      <c r="EE32" s="149"/>
      <c r="EF32" s="149"/>
      <c r="EG32" s="149"/>
      <c r="EH32" s="149"/>
      <c r="EI32" s="149"/>
      <c r="EJ32" s="149"/>
      <c r="EK32" s="149"/>
      <c r="EL32" s="149"/>
      <c r="EM32" s="149"/>
      <c r="EN32" s="149"/>
      <c r="EO32" s="149"/>
      <c r="EP32" s="149"/>
      <c r="EQ32" s="149"/>
      <c r="ER32" s="149"/>
      <c r="ES32" s="149"/>
      <c r="ET32" s="149"/>
      <c r="EU32" s="149"/>
      <c r="EV32" s="149"/>
      <c r="EW32" s="149"/>
      <c r="EX32" s="149"/>
      <c r="EY32" s="149"/>
      <c r="EZ32" s="149"/>
      <c r="FA32" s="149"/>
      <c r="FB32" s="149"/>
      <c r="FC32" s="149"/>
      <c r="FD32" s="149"/>
      <c r="FE32" s="149"/>
      <c r="FF32" s="149"/>
      <c r="FG32" s="149"/>
      <c r="FH32" s="149"/>
      <c r="FI32" s="149"/>
      <c r="FJ32" s="149"/>
      <c r="FK32" s="149"/>
      <c r="FL32" s="149"/>
      <c r="FM32" s="149"/>
      <c r="FN32" s="149"/>
      <c r="FO32" s="149"/>
      <c r="FP32" s="149"/>
      <c r="FQ32" s="149"/>
      <c r="FR32" s="149"/>
      <c r="FS32" s="149"/>
      <c r="FT32" s="149"/>
      <c r="FU32" s="149"/>
      <c r="FV32" s="149"/>
      <c r="FW32" s="149"/>
      <c r="FX32" s="149"/>
      <c r="FY32" s="149"/>
      <c r="FZ32" s="149"/>
      <c r="GA32" s="149"/>
      <c r="GB32" s="149"/>
      <c r="GC32" s="149"/>
      <c r="GD32" s="149"/>
      <c r="GE32" s="149"/>
      <c r="GF32" s="149"/>
      <c r="GG32" s="149"/>
      <c r="GH32" s="149"/>
      <c r="GI32" s="149"/>
      <c r="GJ32" s="149"/>
      <c r="GK32" s="149"/>
      <c r="GL32" s="149"/>
      <c r="GM32" s="149"/>
      <c r="GN32" s="149"/>
      <c r="GO32" s="149"/>
      <c r="GP32" s="149"/>
      <c r="GQ32" s="149"/>
      <c r="GR32" s="149"/>
      <c r="GS32" s="149"/>
      <c r="GT32" s="149"/>
      <c r="GU32" s="149"/>
      <c r="GV32" s="149"/>
      <c r="GW32" s="149"/>
      <c r="GX32" s="149"/>
      <c r="GY32" s="149"/>
      <c r="GZ32" s="149"/>
      <c r="HA32" s="149"/>
      <c r="HB32" s="149"/>
      <c r="HC32" s="149"/>
      <c r="HD32" s="149"/>
      <c r="HE32" s="149"/>
      <c r="HF32" s="149"/>
      <c r="HG32" s="149"/>
      <c r="HH32" s="149"/>
      <c r="HI32" s="149"/>
      <c r="HJ32" s="149"/>
      <c r="HK32" s="149"/>
      <c r="HL32" s="149"/>
      <c r="HM32" s="149"/>
      <c r="HN32" s="149"/>
      <c r="HO32" s="149"/>
      <c r="HP32" s="149"/>
      <c r="HQ32" s="149"/>
      <c r="HR32" s="149"/>
      <c r="HS32" s="149"/>
      <c r="HT32" s="149"/>
      <c r="HU32" s="149"/>
      <c r="HV32" s="149"/>
      <c r="HW32" s="149"/>
      <c r="HX32" s="149"/>
      <c r="HY32" s="149"/>
      <c r="HZ32" s="149"/>
      <c r="IA32" s="149"/>
      <c r="IB32" s="149"/>
      <c r="IC32" s="149"/>
      <c r="ID32" s="149"/>
      <c r="IE32" s="149"/>
      <c r="IF32" s="149"/>
      <c r="IG32" s="149"/>
      <c r="IH32" s="149"/>
      <c r="II32" s="149"/>
      <c r="IJ32" s="149"/>
      <c r="IK32" s="149"/>
      <c r="IL32" s="149"/>
      <c r="IM32" s="149"/>
      <c r="IN32" s="149"/>
      <c r="IO32" s="149"/>
      <c r="IP32" s="149"/>
      <c r="IQ32" s="149"/>
      <c r="IR32" s="149"/>
      <c r="IS32" s="149"/>
      <c r="IT32" s="149"/>
      <c r="IU32" s="149"/>
      <c r="IV32" s="149"/>
      <c r="IW32" s="149"/>
    </row>
    <row r="33" spans="1:257" s="29" customFormat="1" ht="21.9" customHeight="1" x14ac:dyDescent="0.25">
      <c r="A33" s="152" t="s">
        <v>488</v>
      </c>
      <c r="B33" s="149"/>
      <c r="C33" s="149"/>
      <c r="D33" s="149"/>
      <c r="E33" s="353"/>
      <c r="F33" s="353"/>
      <c r="G33" s="353"/>
      <c r="H33" s="353"/>
      <c r="I33" s="149"/>
      <c r="J33" s="149"/>
      <c r="K33" s="149"/>
      <c r="L33" s="149"/>
      <c r="M33" s="149"/>
      <c r="N33" s="149"/>
      <c r="O33" s="149"/>
      <c r="P33" s="149"/>
      <c r="Q33" s="149"/>
      <c r="R33" s="149"/>
      <c r="S33" s="149"/>
      <c r="T33" s="149"/>
      <c r="U33" s="149"/>
      <c r="V33" s="149"/>
      <c r="W33" s="149"/>
      <c r="X33" s="149"/>
      <c r="Y33" s="149"/>
      <c r="Z33" s="149"/>
      <c r="AA33" s="149"/>
      <c r="AB33" s="149"/>
      <c r="AC33" s="149"/>
      <c r="AD33" s="149"/>
      <c r="AE33" s="149"/>
      <c r="AF33" s="149"/>
      <c r="AG33" s="149"/>
      <c r="AH33" s="149"/>
      <c r="AI33" s="149"/>
      <c r="AJ33" s="149"/>
      <c r="AK33" s="149"/>
      <c r="AL33" s="149"/>
      <c r="AM33" s="149"/>
      <c r="AN33" s="149"/>
      <c r="AO33" s="149"/>
      <c r="AP33" s="149"/>
      <c r="AQ33" s="149"/>
      <c r="AR33" s="149"/>
      <c r="AS33" s="149"/>
      <c r="AT33" s="149"/>
      <c r="AU33" s="149"/>
      <c r="AV33" s="149"/>
      <c r="AW33" s="149"/>
      <c r="AX33" s="149"/>
      <c r="AY33" s="149"/>
      <c r="AZ33" s="149"/>
      <c r="BA33" s="149"/>
      <c r="BB33" s="149"/>
      <c r="BC33" s="149"/>
      <c r="BD33" s="149"/>
      <c r="BE33" s="149"/>
      <c r="BF33" s="149"/>
      <c r="BG33" s="149"/>
      <c r="BH33" s="149"/>
      <c r="BI33" s="149"/>
      <c r="BJ33" s="149"/>
      <c r="BK33" s="149"/>
      <c r="BL33" s="149"/>
      <c r="BM33" s="149"/>
      <c r="BN33" s="149"/>
      <c r="BO33" s="149"/>
      <c r="BP33" s="149"/>
      <c r="BQ33" s="149"/>
      <c r="BR33" s="149"/>
      <c r="BS33" s="149"/>
      <c r="BT33" s="149"/>
      <c r="BU33" s="149"/>
      <c r="BV33" s="149"/>
      <c r="BW33" s="149"/>
      <c r="BX33" s="149"/>
      <c r="BY33" s="149"/>
      <c r="BZ33" s="149"/>
      <c r="CA33" s="149"/>
      <c r="CB33" s="149"/>
      <c r="CC33" s="149"/>
      <c r="CD33" s="149"/>
      <c r="CE33" s="149"/>
      <c r="CF33" s="149"/>
      <c r="CG33" s="149"/>
      <c r="CH33" s="149"/>
      <c r="CI33" s="149"/>
      <c r="CJ33" s="149"/>
      <c r="CK33" s="149"/>
      <c r="CL33" s="149"/>
      <c r="CM33" s="149"/>
      <c r="CN33" s="149"/>
      <c r="CO33" s="149"/>
      <c r="CP33" s="149"/>
      <c r="CQ33" s="149"/>
      <c r="CR33" s="149"/>
      <c r="CS33" s="149"/>
      <c r="CT33" s="149"/>
      <c r="CU33" s="149"/>
      <c r="CV33" s="149"/>
      <c r="CW33" s="149"/>
      <c r="CX33" s="149"/>
      <c r="CY33" s="149"/>
      <c r="CZ33" s="149"/>
      <c r="DA33" s="149"/>
      <c r="DB33" s="149"/>
      <c r="DC33" s="149"/>
      <c r="DD33" s="149"/>
      <c r="DE33" s="149"/>
      <c r="DF33" s="149"/>
      <c r="DG33" s="149"/>
      <c r="DH33" s="149"/>
      <c r="DI33" s="149"/>
      <c r="DJ33" s="149"/>
      <c r="DK33" s="149"/>
      <c r="DL33" s="149"/>
      <c r="DM33" s="149"/>
      <c r="DN33" s="149"/>
      <c r="DO33" s="149"/>
      <c r="DP33" s="149"/>
      <c r="DQ33" s="149"/>
      <c r="DR33" s="149"/>
      <c r="DS33" s="149"/>
      <c r="DT33" s="149"/>
      <c r="DU33" s="149"/>
      <c r="DV33" s="149"/>
      <c r="DW33" s="149"/>
      <c r="DX33" s="149"/>
      <c r="DY33" s="149"/>
      <c r="DZ33" s="149"/>
      <c r="EA33" s="149"/>
      <c r="EB33" s="149"/>
      <c r="EC33" s="149"/>
      <c r="ED33" s="149"/>
      <c r="EE33" s="149"/>
      <c r="EF33" s="149"/>
      <c r="EG33" s="149"/>
      <c r="EH33" s="149"/>
      <c r="EI33" s="149"/>
      <c r="EJ33" s="149"/>
      <c r="EK33" s="149"/>
      <c r="EL33" s="149"/>
      <c r="EM33" s="149"/>
      <c r="EN33" s="149"/>
      <c r="EO33" s="149"/>
      <c r="EP33" s="149"/>
      <c r="EQ33" s="149"/>
      <c r="ER33" s="149"/>
      <c r="ES33" s="149"/>
      <c r="ET33" s="149"/>
      <c r="EU33" s="149"/>
      <c r="EV33" s="149"/>
      <c r="EW33" s="149"/>
      <c r="EX33" s="149"/>
      <c r="EY33" s="149"/>
      <c r="EZ33" s="149"/>
      <c r="FA33" s="149"/>
      <c r="FB33" s="149"/>
      <c r="FC33" s="149"/>
      <c r="FD33" s="149"/>
      <c r="FE33" s="149"/>
      <c r="FF33" s="149"/>
      <c r="FG33" s="149"/>
      <c r="FH33" s="149"/>
      <c r="FI33" s="149"/>
      <c r="FJ33" s="149"/>
      <c r="FK33" s="149"/>
      <c r="FL33" s="149"/>
      <c r="FM33" s="149"/>
      <c r="FN33" s="149"/>
      <c r="FO33" s="149"/>
      <c r="FP33" s="149"/>
      <c r="FQ33" s="149"/>
      <c r="FR33" s="149"/>
      <c r="FS33" s="149"/>
      <c r="FT33" s="149"/>
      <c r="FU33" s="149"/>
      <c r="FV33" s="149"/>
      <c r="FW33" s="149"/>
      <c r="FX33" s="149"/>
      <c r="FY33" s="149"/>
      <c r="FZ33" s="149"/>
      <c r="GA33" s="149"/>
      <c r="GB33" s="149"/>
      <c r="GC33" s="149"/>
      <c r="GD33" s="149"/>
      <c r="GE33" s="149"/>
      <c r="GF33" s="149"/>
      <c r="GG33" s="149"/>
      <c r="GH33" s="149"/>
      <c r="GI33" s="149"/>
      <c r="GJ33" s="149"/>
      <c r="GK33" s="149"/>
      <c r="GL33" s="149"/>
      <c r="GM33" s="149"/>
      <c r="GN33" s="149"/>
      <c r="GO33" s="149"/>
      <c r="GP33" s="149"/>
      <c r="GQ33" s="149"/>
      <c r="GR33" s="149"/>
      <c r="GS33" s="149"/>
      <c r="GT33" s="149"/>
      <c r="GU33" s="149"/>
      <c r="GV33" s="149"/>
      <c r="GW33" s="149"/>
      <c r="GX33" s="149"/>
      <c r="GY33" s="149"/>
      <c r="GZ33" s="149"/>
      <c r="HA33" s="149"/>
      <c r="HB33" s="149"/>
      <c r="HC33" s="149"/>
      <c r="HD33" s="149"/>
      <c r="HE33" s="149"/>
      <c r="HF33" s="149"/>
      <c r="HG33" s="149"/>
      <c r="HH33" s="149"/>
      <c r="HI33" s="149"/>
      <c r="HJ33" s="149"/>
      <c r="HK33" s="149"/>
      <c r="HL33" s="149"/>
      <c r="HM33" s="149"/>
      <c r="HN33" s="149"/>
      <c r="HO33" s="149"/>
      <c r="HP33" s="149"/>
      <c r="HQ33" s="149"/>
      <c r="HR33" s="149"/>
      <c r="HS33" s="149"/>
      <c r="HT33" s="149"/>
      <c r="HU33" s="149"/>
      <c r="HV33" s="149"/>
      <c r="HW33" s="149"/>
      <c r="HX33" s="149"/>
      <c r="HY33" s="149"/>
      <c r="HZ33" s="149"/>
      <c r="IA33" s="149"/>
      <c r="IB33" s="149"/>
      <c r="IC33" s="149"/>
      <c r="ID33" s="149"/>
      <c r="IE33" s="149"/>
      <c r="IF33" s="149"/>
      <c r="IG33" s="149"/>
      <c r="IH33" s="149"/>
      <c r="II33" s="149"/>
      <c r="IJ33" s="149"/>
      <c r="IK33" s="149"/>
      <c r="IL33" s="149"/>
      <c r="IM33" s="149"/>
      <c r="IN33" s="149"/>
      <c r="IO33" s="149"/>
      <c r="IP33" s="149"/>
      <c r="IQ33" s="149"/>
      <c r="IR33" s="149"/>
      <c r="IS33" s="149"/>
      <c r="IT33" s="149"/>
      <c r="IU33" s="149"/>
      <c r="IV33" s="149"/>
      <c r="IW33" s="149"/>
    </row>
    <row r="34" spans="1:257" s="29" customFormat="1" ht="21.9" customHeight="1" x14ac:dyDescent="0.25">
      <c r="A34" s="754" t="s">
        <v>489</v>
      </c>
      <c r="B34" s="754"/>
      <c r="C34" s="754"/>
      <c r="D34" s="754"/>
      <c r="E34" s="572"/>
      <c r="F34" s="572"/>
      <c r="G34" s="572"/>
      <c r="H34" s="572"/>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49"/>
      <c r="AN34" s="149"/>
      <c r="AO34" s="149"/>
      <c r="AP34" s="149"/>
      <c r="AQ34" s="149"/>
      <c r="AR34" s="149"/>
      <c r="AS34" s="149"/>
      <c r="AT34" s="149"/>
      <c r="AU34" s="149"/>
      <c r="AV34" s="149"/>
      <c r="AW34" s="149"/>
      <c r="AX34" s="149"/>
      <c r="AY34" s="149"/>
      <c r="AZ34" s="149"/>
      <c r="BA34" s="149"/>
      <c r="BB34" s="149"/>
      <c r="BC34" s="149"/>
      <c r="BD34" s="149"/>
      <c r="BE34" s="149"/>
      <c r="BF34" s="149"/>
      <c r="BG34" s="149"/>
      <c r="BH34" s="149"/>
      <c r="BI34" s="149"/>
      <c r="BJ34" s="149"/>
      <c r="BK34" s="149"/>
      <c r="BL34" s="149"/>
      <c r="BM34" s="149"/>
      <c r="BN34" s="149"/>
      <c r="BO34" s="149"/>
      <c r="BP34" s="149"/>
      <c r="BQ34" s="149"/>
      <c r="BR34" s="149"/>
      <c r="BS34" s="149"/>
      <c r="BT34" s="149"/>
      <c r="BU34" s="149"/>
      <c r="BV34" s="149"/>
      <c r="BW34" s="149"/>
      <c r="BX34" s="149"/>
      <c r="BY34" s="149"/>
      <c r="BZ34" s="149"/>
      <c r="CA34" s="149"/>
      <c r="CB34" s="149"/>
      <c r="CC34" s="149"/>
      <c r="CD34" s="149"/>
      <c r="CE34" s="149"/>
      <c r="CF34" s="149"/>
      <c r="CG34" s="149"/>
      <c r="CH34" s="149"/>
      <c r="CI34" s="149"/>
      <c r="CJ34" s="149"/>
      <c r="CK34" s="149"/>
      <c r="CL34" s="149"/>
      <c r="CM34" s="149"/>
      <c r="CN34" s="149"/>
      <c r="CO34" s="149"/>
      <c r="CP34" s="149"/>
      <c r="CQ34" s="149"/>
      <c r="CR34" s="149"/>
      <c r="CS34" s="149"/>
      <c r="CT34" s="149"/>
      <c r="CU34" s="149"/>
      <c r="CV34" s="149"/>
      <c r="CW34" s="149"/>
      <c r="CX34" s="149"/>
      <c r="CY34" s="149"/>
      <c r="CZ34" s="149"/>
      <c r="DA34" s="149"/>
      <c r="DB34" s="149"/>
      <c r="DC34" s="149"/>
      <c r="DD34" s="149"/>
      <c r="DE34" s="149"/>
      <c r="DF34" s="149"/>
      <c r="DG34" s="149"/>
      <c r="DH34" s="149"/>
      <c r="DI34" s="149"/>
      <c r="DJ34" s="149"/>
      <c r="DK34" s="149"/>
      <c r="DL34" s="149"/>
      <c r="DM34" s="149"/>
      <c r="DN34" s="149"/>
      <c r="DO34" s="149"/>
      <c r="DP34" s="149"/>
      <c r="DQ34" s="149"/>
      <c r="DR34" s="149"/>
      <c r="DS34" s="149"/>
      <c r="DT34" s="149"/>
      <c r="DU34" s="149"/>
      <c r="DV34" s="149"/>
      <c r="DW34" s="149"/>
      <c r="DX34" s="149"/>
      <c r="DY34" s="149"/>
      <c r="DZ34" s="149"/>
      <c r="EA34" s="149"/>
      <c r="EB34" s="149"/>
      <c r="EC34" s="149"/>
      <c r="ED34" s="149"/>
      <c r="EE34" s="149"/>
      <c r="EF34" s="149"/>
      <c r="EG34" s="149"/>
      <c r="EH34" s="149"/>
      <c r="EI34" s="149"/>
      <c r="EJ34" s="149"/>
      <c r="EK34" s="149"/>
      <c r="EL34" s="149"/>
      <c r="EM34" s="149"/>
      <c r="EN34" s="149"/>
      <c r="EO34" s="149"/>
      <c r="EP34" s="149"/>
      <c r="EQ34" s="149"/>
      <c r="ER34" s="149"/>
      <c r="ES34" s="149"/>
      <c r="ET34" s="149"/>
      <c r="EU34" s="149"/>
      <c r="EV34" s="149"/>
      <c r="EW34" s="149"/>
      <c r="EX34" s="149"/>
      <c r="EY34" s="149"/>
      <c r="EZ34" s="149"/>
      <c r="FA34" s="149"/>
      <c r="FB34" s="149"/>
      <c r="FC34" s="149"/>
      <c r="FD34" s="149"/>
      <c r="FE34" s="149"/>
      <c r="FF34" s="149"/>
      <c r="FG34" s="149"/>
      <c r="FH34" s="149"/>
      <c r="FI34" s="149"/>
      <c r="FJ34" s="149"/>
      <c r="FK34" s="149"/>
      <c r="FL34" s="149"/>
      <c r="FM34" s="149"/>
      <c r="FN34" s="149"/>
      <c r="FO34" s="149"/>
      <c r="FP34" s="149"/>
      <c r="FQ34" s="149"/>
      <c r="FR34" s="149"/>
      <c r="FS34" s="149"/>
      <c r="FT34" s="149"/>
      <c r="FU34" s="149"/>
      <c r="FV34" s="149"/>
      <c r="FW34" s="149"/>
      <c r="FX34" s="149"/>
      <c r="FY34" s="149"/>
      <c r="FZ34" s="149"/>
      <c r="GA34" s="149"/>
      <c r="GB34" s="149"/>
      <c r="GC34" s="149"/>
      <c r="GD34" s="149"/>
      <c r="GE34" s="149"/>
      <c r="GF34" s="149"/>
      <c r="GG34" s="149"/>
      <c r="GH34" s="149"/>
      <c r="GI34" s="149"/>
      <c r="GJ34" s="149"/>
      <c r="GK34" s="149"/>
      <c r="GL34" s="149"/>
      <c r="GM34" s="149"/>
      <c r="GN34" s="149"/>
      <c r="GO34" s="149"/>
      <c r="GP34" s="149"/>
      <c r="GQ34" s="149"/>
      <c r="GR34" s="149"/>
      <c r="GS34" s="149"/>
      <c r="GT34" s="149"/>
      <c r="GU34" s="149"/>
      <c r="GV34" s="149"/>
      <c r="GW34" s="149"/>
      <c r="GX34" s="149"/>
      <c r="GY34" s="149"/>
      <c r="GZ34" s="149"/>
      <c r="HA34" s="149"/>
      <c r="HB34" s="149"/>
      <c r="HC34" s="149"/>
      <c r="HD34" s="149"/>
      <c r="HE34" s="149"/>
      <c r="HF34" s="149"/>
      <c r="HG34" s="149"/>
      <c r="HH34" s="149"/>
      <c r="HI34" s="149"/>
      <c r="HJ34" s="149"/>
      <c r="HK34" s="149"/>
      <c r="HL34" s="149"/>
      <c r="HM34" s="149"/>
      <c r="HN34" s="149"/>
      <c r="HO34" s="149"/>
      <c r="HP34" s="149"/>
      <c r="HQ34" s="149"/>
      <c r="HR34" s="149"/>
      <c r="HS34" s="149"/>
      <c r="HT34" s="149"/>
      <c r="HU34" s="149"/>
      <c r="HV34" s="149"/>
      <c r="HW34" s="149"/>
      <c r="HX34" s="149"/>
      <c r="HY34" s="149"/>
      <c r="HZ34" s="149"/>
      <c r="IA34" s="149"/>
      <c r="IB34" s="149"/>
      <c r="IC34" s="149"/>
      <c r="ID34" s="149"/>
      <c r="IE34" s="149"/>
      <c r="IF34" s="149"/>
      <c r="IG34" s="149"/>
      <c r="IH34" s="149"/>
      <c r="II34" s="149"/>
      <c r="IJ34" s="149"/>
      <c r="IK34" s="149"/>
      <c r="IL34" s="149"/>
      <c r="IM34" s="149"/>
      <c r="IN34" s="149"/>
      <c r="IO34" s="149"/>
      <c r="IP34" s="149"/>
      <c r="IQ34" s="149"/>
      <c r="IR34" s="149"/>
      <c r="IS34" s="149"/>
      <c r="IT34" s="149"/>
      <c r="IU34" s="149"/>
      <c r="IV34" s="149"/>
      <c r="IW34" s="149"/>
    </row>
    <row r="35" spans="1:257" s="29" customFormat="1" ht="21.9" customHeight="1" x14ac:dyDescent="0.25">
      <c r="A35" s="353"/>
      <c r="B35" s="353"/>
      <c r="C35" s="353"/>
      <c r="D35" s="353" t="s">
        <v>490</v>
      </c>
      <c r="E35" s="162" t="s">
        <v>491</v>
      </c>
      <c r="F35" s="162" t="s">
        <v>491</v>
      </c>
      <c r="G35" s="162" t="s">
        <v>491</v>
      </c>
      <c r="H35" s="162" t="s">
        <v>491</v>
      </c>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49"/>
      <c r="AN35" s="149"/>
      <c r="AO35" s="149"/>
      <c r="AP35" s="149"/>
      <c r="AQ35" s="149"/>
      <c r="AR35" s="149"/>
      <c r="AS35" s="149"/>
      <c r="AT35" s="149"/>
      <c r="AU35" s="149"/>
      <c r="AV35" s="149"/>
      <c r="AW35" s="149"/>
      <c r="AX35" s="149"/>
      <c r="AY35" s="149"/>
      <c r="AZ35" s="149"/>
      <c r="BA35" s="149"/>
      <c r="BB35" s="149"/>
      <c r="BC35" s="149"/>
      <c r="BD35" s="149"/>
      <c r="BE35" s="149"/>
      <c r="BF35" s="149"/>
      <c r="BG35" s="149"/>
      <c r="BH35" s="149"/>
      <c r="BI35" s="149"/>
      <c r="BJ35" s="149"/>
      <c r="BK35" s="149"/>
      <c r="BL35" s="149"/>
      <c r="BM35" s="149"/>
      <c r="BN35" s="149"/>
      <c r="BO35" s="149"/>
      <c r="BP35" s="149"/>
      <c r="BQ35" s="149"/>
      <c r="BR35" s="149"/>
      <c r="BS35" s="149"/>
      <c r="BT35" s="149"/>
      <c r="BU35" s="149"/>
      <c r="BV35" s="149"/>
      <c r="BW35" s="149"/>
      <c r="BX35" s="149"/>
      <c r="BY35" s="149"/>
      <c r="BZ35" s="149"/>
      <c r="CA35" s="149"/>
      <c r="CB35" s="149"/>
      <c r="CC35" s="149"/>
      <c r="CD35" s="149"/>
      <c r="CE35" s="149"/>
      <c r="CF35" s="149"/>
      <c r="CG35" s="149"/>
      <c r="CH35" s="149"/>
      <c r="CI35" s="149"/>
      <c r="CJ35" s="149"/>
      <c r="CK35" s="149"/>
      <c r="CL35" s="149"/>
      <c r="CM35" s="149"/>
      <c r="CN35" s="149"/>
      <c r="CO35" s="149"/>
      <c r="CP35" s="149"/>
      <c r="CQ35" s="149"/>
      <c r="CR35" s="149"/>
      <c r="CS35" s="149"/>
      <c r="CT35" s="149"/>
      <c r="CU35" s="149"/>
      <c r="CV35" s="149"/>
      <c r="CW35" s="149"/>
      <c r="CX35" s="149"/>
      <c r="CY35" s="149"/>
      <c r="CZ35" s="149"/>
      <c r="DA35" s="149"/>
      <c r="DB35" s="149"/>
      <c r="DC35" s="149"/>
      <c r="DD35" s="149"/>
      <c r="DE35" s="149"/>
      <c r="DF35" s="149"/>
      <c r="DG35" s="149"/>
      <c r="DH35" s="149"/>
      <c r="DI35" s="149"/>
      <c r="DJ35" s="149"/>
      <c r="DK35" s="149"/>
      <c r="DL35" s="149"/>
      <c r="DM35" s="149"/>
      <c r="DN35" s="149"/>
      <c r="DO35" s="149"/>
      <c r="DP35" s="149"/>
      <c r="DQ35" s="149"/>
      <c r="DR35" s="149"/>
      <c r="DS35" s="149"/>
      <c r="DT35" s="149"/>
      <c r="DU35" s="149"/>
      <c r="DV35" s="149"/>
      <c r="DW35" s="149"/>
      <c r="DX35" s="149"/>
      <c r="DY35" s="149"/>
      <c r="DZ35" s="149"/>
      <c r="EA35" s="149"/>
      <c r="EB35" s="149"/>
      <c r="EC35" s="149"/>
      <c r="ED35" s="149"/>
      <c r="EE35" s="149"/>
      <c r="EF35" s="149"/>
      <c r="EG35" s="149"/>
      <c r="EH35" s="149"/>
      <c r="EI35" s="149"/>
      <c r="EJ35" s="149"/>
      <c r="EK35" s="149"/>
      <c r="EL35" s="149"/>
      <c r="EM35" s="149"/>
      <c r="EN35" s="149"/>
      <c r="EO35" s="149"/>
      <c r="EP35" s="149"/>
      <c r="EQ35" s="149"/>
      <c r="ER35" s="149"/>
      <c r="ES35" s="149"/>
      <c r="ET35" s="149"/>
      <c r="EU35" s="149"/>
      <c r="EV35" s="149"/>
      <c r="EW35" s="149"/>
      <c r="EX35" s="149"/>
      <c r="EY35" s="149"/>
      <c r="EZ35" s="149"/>
      <c r="FA35" s="149"/>
      <c r="FB35" s="149"/>
      <c r="FC35" s="149"/>
      <c r="FD35" s="149"/>
      <c r="FE35" s="149"/>
      <c r="FF35" s="149"/>
      <c r="FG35" s="149"/>
      <c r="FH35" s="149"/>
      <c r="FI35" s="149"/>
      <c r="FJ35" s="149"/>
      <c r="FK35" s="149"/>
      <c r="FL35" s="149"/>
      <c r="FM35" s="149"/>
      <c r="FN35" s="149"/>
      <c r="FO35" s="149"/>
      <c r="FP35" s="149"/>
      <c r="FQ35" s="149"/>
      <c r="FR35" s="149"/>
      <c r="FS35" s="149"/>
      <c r="FT35" s="149"/>
      <c r="FU35" s="149"/>
      <c r="FV35" s="149"/>
      <c r="FW35" s="149"/>
      <c r="FX35" s="149"/>
      <c r="FY35" s="149"/>
      <c r="FZ35" s="149"/>
      <c r="GA35" s="149"/>
      <c r="GB35" s="149"/>
      <c r="GC35" s="149"/>
      <c r="GD35" s="149"/>
      <c r="GE35" s="149"/>
      <c r="GF35" s="149"/>
      <c r="GG35" s="149"/>
      <c r="GH35" s="149"/>
      <c r="GI35" s="149"/>
      <c r="GJ35" s="149"/>
      <c r="GK35" s="149"/>
      <c r="GL35" s="149"/>
      <c r="GM35" s="149"/>
      <c r="GN35" s="149"/>
      <c r="GO35" s="149"/>
      <c r="GP35" s="149"/>
      <c r="GQ35" s="149"/>
      <c r="GR35" s="149"/>
      <c r="GS35" s="149"/>
      <c r="GT35" s="149"/>
      <c r="GU35" s="149"/>
      <c r="GV35" s="149"/>
      <c r="GW35" s="149"/>
      <c r="GX35" s="149"/>
      <c r="GY35" s="149"/>
      <c r="GZ35" s="149"/>
      <c r="HA35" s="149"/>
      <c r="HB35" s="149"/>
      <c r="HC35" s="149"/>
      <c r="HD35" s="149"/>
      <c r="HE35" s="149"/>
      <c r="HF35" s="149"/>
      <c r="HG35" s="149"/>
      <c r="HH35" s="149"/>
      <c r="HI35" s="149"/>
      <c r="HJ35" s="149"/>
      <c r="HK35" s="149"/>
      <c r="HL35" s="149"/>
      <c r="HM35" s="149"/>
      <c r="HN35" s="149"/>
      <c r="HO35" s="149"/>
      <c r="HP35" s="149"/>
      <c r="HQ35" s="149"/>
      <c r="HR35" s="149"/>
      <c r="HS35" s="149"/>
      <c r="HT35" s="149"/>
      <c r="HU35" s="149"/>
      <c r="HV35" s="149"/>
      <c r="HW35" s="149"/>
      <c r="HX35" s="149"/>
      <c r="HY35" s="149"/>
      <c r="HZ35" s="149"/>
      <c r="IA35" s="149"/>
      <c r="IB35" s="149"/>
      <c r="IC35" s="149"/>
      <c r="ID35" s="149"/>
      <c r="IE35" s="149"/>
      <c r="IF35" s="149"/>
      <c r="IG35" s="149"/>
      <c r="IH35" s="149"/>
      <c r="II35" s="149"/>
      <c r="IJ35" s="149"/>
      <c r="IK35" s="149"/>
      <c r="IL35" s="149"/>
      <c r="IM35" s="149"/>
      <c r="IN35" s="149"/>
      <c r="IO35" s="149"/>
      <c r="IP35" s="149"/>
      <c r="IQ35" s="149"/>
      <c r="IR35" s="149"/>
      <c r="IS35" s="149"/>
      <c r="IT35" s="149"/>
      <c r="IU35" s="149"/>
      <c r="IV35" s="149"/>
      <c r="IW35" s="149"/>
    </row>
    <row r="36" spans="1:257" s="29" customFormat="1" ht="21.9" customHeight="1" x14ac:dyDescent="0.25">
      <c r="A36" s="149"/>
      <c r="B36" s="149" t="s">
        <v>492</v>
      </c>
      <c r="C36" s="149" t="s">
        <v>493</v>
      </c>
      <c r="D36" s="159"/>
      <c r="E36" s="165"/>
      <c r="F36" s="165"/>
      <c r="G36" s="165"/>
      <c r="H36" s="165"/>
      <c r="I36" s="149"/>
      <c r="J36" s="149"/>
      <c r="K36" s="149"/>
      <c r="L36" s="149"/>
      <c r="M36" s="149"/>
      <c r="N36" s="149"/>
      <c r="O36" s="149"/>
      <c r="P36" s="149"/>
      <c r="Q36" s="149"/>
      <c r="R36" s="149"/>
      <c r="S36" s="149"/>
      <c r="T36" s="149"/>
      <c r="U36" s="149"/>
      <c r="V36" s="149"/>
      <c r="W36" s="149"/>
      <c r="X36" s="149"/>
      <c r="Y36" s="149"/>
      <c r="Z36" s="149"/>
      <c r="AA36" s="149"/>
      <c r="AB36" s="149"/>
      <c r="AC36" s="149"/>
      <c r="AD36" s="149"/>
      <c r="AE36" s="149"/>
      <c r="AF36" s="149"/>
      <c r="AG36" s="149"/>
      <c r="AH36" s="149"/>
      <c r="AI36" s="149"/>
      <c r="AJ36" s="149"/>
      <c r="AK36" s="149"/>
      <c r="AL36" s="149"/>
      <c r="AM36" s="149"/>
      <c r="AN36" s="149"/>
      <c r="AO36" s="149"/>
      <c r="AP36" s="149"/>
      <c r="AQ36" s="149"/>
      <c r="AR36" s="149"/>
      <c r="AS36" s="149"/>
      <c r="AT36" s="149"/>
      <c r="AU36" s="149"/>
      <c r="AV36" s="149"/>
      <c r="AW36" s="149"/>
      <c r="AX36" s="149"/>
      <c r="AY36" s="149"/>
      <c r="AZ36" s="149"/>
      <c r="BA36" s="149"/>
      <c r="BB36" s="149"/>
      <c r="BC36" s="149"/>
      <c r="BD36" s="149"/>
      <c r="BE36" s="149"/>
      <c r="BF36" s="149"/>
      <c r="BG36" s="149"/>
      <c r="BH36" s="149"/>
      <c r="BI36" s="149"/>
      <c r="BJ36" s="149"/>
      <c r="BK36" s="149"/>
      <c r="BL36" s="149"/>
      <c r="BM36" s="149"/>
      <c r="BN36" s="149"/>
      <c r="BO36" s="149"/>
      <c r="BP36" s="149"/>
      <c r="BQ36" s="149"/>
      <c r="BR36" s="149"/>
      <c r="BS36" s="149"/>
      <c r="BT36" s="149"/>
      <c r="BU36" s="149"/>
      <c r="BV36" s="149"/>
      <c r="BW36" s="149"/>
      <c r="BX36" s="149"/>
      <c r="BY36" s="149"/>
      <c r="BZ36" s="149"/>
      <c r="CA36" s="149"/>
      <c r="CB36" s="149"/>
      <c r="CC36" s="149"/>
      <c r="CD36" s="149"/>
      <c r="CE36" s="149"/>
      <c r="CF36" s="149"/>
      <c r="CG36" s="149"/>
      <c r="CH36" s="149"/>
      <c r="CI36" s="149"/>
      <c r="CJ36" s="149"/>
      <c r="CK36" s="149"/>
      <c r="CL36" s="149"/>
      <c r="CM36" s="149"/>
      <c r="CN36" s="149"/>
      <c r="CO36" s="149"/>
      <c r="CP36" s="149"/>
      <c r="CQ36" s="149"/>
      <c r="CR36" s="149"/>
      <c r="CS36" s="149"/>
      <c r="CT36" s="149"/>
      <c r="CU36" s="149"/>
      <c r="CV36" s="149"/>
      <c r="CW36" s="149"/>
      <c r="CX36" s="149"/>
      <c r="CY36" s="149"/>
      <c r="CZ36" s="149"/>
      <c r="DA36" s="149"/>
      <c r="DB36" s="149"/>
      <c r="DC36" s="149"/>
      <c r="DD36" s="149"/>
      <c r="DE36" s="149"/>
      <c r="DF36" s="149"/>
      <c r="DG36" s="149"/>
      <c r="DH36" s="149"/>
      <c r="DI36" s="149"/>
      <c r="DJ36" s="149"/>
      <c r="DK36" s="149"/>
      <c r="DL36" s="149"/>
      <c r="DM36" s="149"/>
      <c r="DN36" s="149"/>
      <c r="DO36" s="149"/>
      <c r="DP36" s="149"/>
      <c r="DQ36" s="149"/>
      <c r="DR36" s="149"/>
      <c r="DS36" s="149"/>
      <c r="DT36" s="149"/>
      <c r="DU36" s="149"/>
      <c r="DV36" s="149"/>
      <c r="DW36" s="149"/>
      <c r="DX36" s="149"/>
      <c r="DY36" s="149"/>
      <c r="DZ36" s="149"/>
      <c r="EA36" s="149"/>
      <c r="EB36" s="149"/>
      <c r="EC36" s="149"/>
      <c r="ED36" s="149"/>
      <c r="EE36" s="149"/>
      <c r="EF36" s="149"/>
      <c r="EG36" s="149"/>
      <c r="EH36" s="149"/>
      <c r="EI36" s="149"/>
      <c r="EJ36" s="149"/>
      <c r="EK36" s="149"/>
      <c r="EL36" s="149"/>
      <c r="EM36" s="149"/>
      <c r="EN36" s="149"/>
      <c r="EO36" s="149"/>
      <c r="EP36" s="149"/>
      <c r="EQ36" s="149"/>
      <c r="ER36" s="149"/>
      <c r="ES36" s="149"/>
      <c r="ET36" s="149"/>
      <c r="EU36" s="149"/>
      <c r="EV36" s="149"/>
      <c r="EW36" s="149"/>
      <c r="EX36" s="149"/>
      <c r="EY36" s="149"/>
      <c r="EZ36" s="149"/>
      <c r="FA36" s="149"/>
      <c r="FB36" s="149"/>
      <c r="FC36" s="149"/>
      <c r="FD36" s="149"/>
      <c r="FE36" s="149"/>
      <c r="FF36" s="149"/>
      <c r="FG36" s="149"/>
      <c r="FH36" s="149"/>
      <c r="FI36" s="149"/>
      <c r="FJ36" s="149"/>
      <c r="FK36" s="149"/>
      <c r="FL36" s="149"/>
      <c r="FM36" s="149"/>
      <c r="FN36" s="149"/>
      <c r="FO36" s="149"/>
      <c r="FP36" s="149"/>
      <c r="FQ36" s="149"/>
      <c r="FR36" s="149"/>
      <c r="FS36" s="149"/>
      <c r="FT36" s="149"/>
      <c r="FU36" s="149"/>
      <c r="FV36" s="149"/>
      <c r="FW36" s="149"/>
      <c r="FX36" s="149"/>
      <c r="FY36" s="149"/>
      <c r="FZ36" s="149"/>
      <c r="GA36" s="149"/>
      <c r="GB36" s="149"/>
      <c r="GC36" s="149"/>
      <c r="GD36" s="149"/>
      <c r="GE36" s="149"/>
      <c r="GF36" s="149"/>
      <c r="GG36" s="149"/>
      <c r="GH36" s="149"/>
      <c r="GI36" s="149"/>
      <c r="GJ36" s="149"/>
      <c r="GK36" s="149"/>
      <c r="GL36" s="149"/>
      <c r="GM36" s="149"/>
      <c r="GN36" s="149"/>
      <c r="GO36" s="149"/>
      <c r="GP36" s="149"/>
      <c r="GQ36" s="149"/>
      <c r="GR36" s="149"/>
      <c r="GS36" s="149"/>
      <c r="GT36" s="149"/>
      <c r="GU36" s="149"/>
      <c r="GV36" s="149"/>
      <c r="GW36" s="149"/>
      <c r="GX36" s="149"/>
      <c r="GY36" s="149"/>
      <c r="GZ36" s="149"/>
      <c r="HA36" s="149"/>
      <c r="HB36" s="149"/>
      <c r="HC36" s="149"/>
      <c r="HD36" s="149"/>
      <c r="HE36" s="149"/>
      <c r="HF36" s="149"/>
      <c r="HG36" s="149"/>
      <c r="HH36" s="149"/>
      <c r="HI36" s="149"/>
      <c r="HJ36" s="149"/>
      <c r="HK36" s="149"/>
      <c r="HL36" s="149"/>
      <c r="HM36" s="149"/>
      <c r="HN36" s="149"/>
      <c r="HO36" s="149"/>
      <c r="HP36" s="149"/>
      <c r="HQ36" s="149"/>
      <c r="HR36" s="149"/>
      <c r="HS36" s="149"/>
      <c r="HT36" s="149"/>
      <c r="HU36" s="149"/>
      <c r="HV36" s="149"/>
      <c r="HW36" s="149"/>
      <c r="HX36" s="149"/>
      <c r="HY36" s="149"/>
      <c r="HZ36" s="149"/>
      <c r="IA36" s="149"/>
      <c r="IB36" s="149"/>
      <c r="IC36" s="149"/>
      <c r="ID36" s="149"/>
      <c r="IE36" s="149"/>
      <c r="IF36" s="149"/>
      <c r="IG36" s="149"/>
      <c r="IH36" s="149"/>
      <c r="II36" s="149"/>
      <c r="IJ36" s="149"/>
      <c r="IK36" s="149"/>
      <c r="IL36" s="149"/>
      <c r="IM36" s="149"/>
      <c r="IN36" s="149"/>
      <c r="IO36" s="149"/>
      <c r="IP36" s="149"/>
      <c r="IQ36" s="149"/>
      <c r="IR36" s="149"/>
      <c r="IS36" s="149"/>
      <c r="IT36" s="149"/>
      <c r="IU36" s="149"/>
      <c r="IV36" s="149"/>
      <c r="IW36" s="149"/>
    </row>
    <row r="37" spans="1:257" s="29" customFormat="1" ht="21.9" customHeight="1" x14ac:dyDescent="0.25">
      <c r="A37" s="149"/>
      <c r="B37" s="149" t="s">
        <v>494</v>
      </c>
      <c r="C37" s="149" t="s">
        <v>495</v>
      </c>
      <c r="D37" s="159"/>
      <c r="E37" s="165"/>
      <c r="F37" s="165"/>
      <c r="G37" s="165"/>
      <c r="H37" s="165"/>
      <c r="I37" s="149"/>
      <c r="J37" s="149"/>
      <c r="K37" s="149"/>
      <c r="L37" s="149"/>
      <c r="M37" s="149"/>
      <c r="N37" s="149"/>
      <c r="O37" s="149"/>
      <c r="P37" s="149"/>
      <c r="Q37" s="149"/>
      <c r="R37" s="149"/>
      <c r="S37" s="149"/>
      <c r="T37" s="149"/>
      <c r="U37" s="149"/>
      <c r="V37" s="149"/>
      <c r="W37" s="149"/>
      <c r="X37" s="149"/>
      <c r="Y37" s="149"/>
      <c r="Z37" s="149"/>
      <c r="AA37" s="149"/>
      <c r="AB37" s="149"/>
      <c r="AC37" s="149"/>
      <c r="AD37" s="149"/>
      <c r="AE37" s="149"/>
      <c r="AF37" s="149"/>
      <c r="AG37" s="149"/>
      <c r="AH37" s="149"/>
      <c r="AI37" s="149"/>
      <c r="AJ37" s="149"/>
      <c r="AK37" s="149"/>
      <c r="AL37" s="149"/>
      <c r="AM37" s="149"/>
      <c r="AN37" s="149"/>
      <c r="AO37" s="149"/>
      <c r="AP37" s="149"/>
      <c r="AQ37" s="149"/>
      <c r="AR37" s="149"/>
      <c r="AS37" s="149"/>
      <c r="AT37" s="149"/>
      <c r="AU37" s="149"/>
      <c r="AV37" s="149"/>
      <c r="AW37" s="149"/>
      <c r="AX37" s="149"/>
      <c r="AY37" s="149"/>
      <c r="AZ37" s="149"/>
      <c r="BA37" s="149"/>
      <c r="BB37" s="149"/>
      <c r="BC37" s="149"/>
      <c r="BD37" s="149"/>
      <c r="BE37" s="149"/>
      <c r="BF37" s="149"/>
      <c r="BG37" s="149"/>
      <c r="BH37" s="149"/>
      <c r="BI37" s="149"/>
      <c r="BJ37" s="149"/>
      <c r="BK37" s="149"/>
      <c r="BL37" s="149"/>
      <c r="BM37" s="149"/>
      <c r="BN37" s="149"/>
      <c r="BO37" s="149"/>
      <c r="BP37" s="149"/>
      <c r="BQ37" s="149"/>
      <c r="BR37" s="149"/>
      <c r="BS37" s="149"/>
      <c r="BT37" s="149"/>
      <c r="BU37" s="149"/>
      <c r="BV37" s="149"/>
      <c r="BW37" s="149"/>
      <c r="BX37" s="149"/>
      <c r="BY37" s="149"/>
      <c r="BZ37" s="149"/>
      <c r="CA37" s="149"/>
      <c r="CB37" s="149"/>
      <c r="CC37" s="149"/>
      <c r="CD37" s="149"/>
      <c r="CE37" s="149"/>
      <c r="CF37" s="149"/>
      <c r="CG37" s="149"/>
      <c r="CH37" s="149"/>
      <c r="CI37" s="149"/>
      <c r="CJ37" s="149"/>
      <c r="CK37" s="149"/>
      <c r="CL37" s="149"/>
      <c r="CM37" s="149"/>
      <c r="CN37" s="149"/>
      <c r="CO37" s="149"/>
      <c r="CP37" s="149"/>
      <c r="CQ37" s="149"/>
      <c r="CR37" s="149"/>
      <c r="CS37" s="149"/>
      <c r="CT37" s="149"/>
      <c r="CU37" s="149"/>
      <c r="CV37" s="149"/>
      <c r="CW37" s="149"/>
      <c r="CX37" s="149"/>
      <c r="CY37" s="149"/>
      <c r="CZ37" s="149"/>
      <c r="DA37" s="149"/>
      <c r="DB37" s="149"/>
      <c r="DC37" s="149"/>
      <c r="DD37" s="149"/>
      <c r="DE37" s="149"/>
      <c r="DF37" s="149"/>
      <c r="DG37" s="149"/>
      <c r="DH37" s="149"/>
      <c r="DI37" s="149"/>
      <c r="DJ37" s="149"/>
      <c r="DK37" s="149"/>
      <c r="DL37" s="149"/>
      <c r="DM37" s="149"/>
      <c r="DN37" s="149"/>
      <c r="DO37" s="149"/>
      <c r="DP37" s="149"/>
      <c r="DQ37" s="149"/>
      <c r="DR37" s="149"/>
      <c r="DS37" s="149"/>
      <c r="DT37" s="149"/>
      <c r="DU37" s="149"/>
      <c r="DV37" s="149"/>
      <c r="DW37" s="149"/>
      <c r="DX37" s="149"/>
      <c r="DY37" s="149"/>
      <c r="DZ37" s="149"/>
      <c r="EA37" s="149"/>
      <c r="EB37" s="149"/>
      <c r="EC37" s="149"/>
      <c r="ED37" s="149"/>
      <c r="EE37" s="149"/>
      <c r="EF37" s="149"/>
      <c r="EG37" s="149"/>
      <c r="EH37" s="149"/>
      <c r="EI37" s="149"/>
      <c r="EJ37" s="149"/>
      <c r="EK37" s="149"/>
      <c r="EL37" s="149"/>
      <c r="EM37" s="149"/>
      <c r="EN37" s="149"/>
      <c r="EO37" s="149"/>
      <c r="EP37" s="149"/>
      <c r="EQ37" s="149"/>
      <c r="ER37" s="149"/>
      <c r="ES37" s="149"/>
      <c r="ET37" s="149"/>
      <c r="EU37" s="149"/>
      <c r="EV37" s="149"/>
      <c r="EW37" s="149"/>
      <c r="EX37" s="149"/>
      <c r="EY37" s="149"/>
      <c r="EZ37" s="149"/>
      <c r="FA37" s="149"/>
      <c r="FB37" s="149"/>
      <c r="FC37" s="149"/>
      <c r="FD37" s="149"/>
      <c r="FE37" s="149"/>
      <c r="FF37" s="149"/>
      <c r="FG37" s="149"/>
      <c r="FH37" s="149"/>
      <c r="FI37" s="149"/>
      <c r="FJ37" s="149"/>
      <c r="FK37" s="149"/>
      <c r="FL37" s="149"/>
      <c r="FM37" s="149"/>
      <c r="FN37" s="149"/>
      <c r="FO37" s="149"/>
      <c r="FP37" s="149"/>
      <c r="FQ37" s="149"/>
      <c r="FR37" s="149"/>
      <c r="FS37" s="149"/>
      <c r="FT37" s="149"/>
      <c r="FU37" s="149"/>
      <c r="FV37" s="149"/>
      <c r="FW37" s="149"/>
      <c r="FX37" s="149"/>
      <c r="FY37" s="149"/>
      <c r="FZ37" s="149"/>
      <c r="GA37" s="149"/>
      <c r="GB37" s="149"/>
      <c r="GC37" s="149"/>
      <c r="GD37" s="149"/>
      <c r="GE37" s="149"/>
      <c r="GF37" s="149"/>
      <c r="GG37" s="149"/>
      <c r="GH37" s="149"/>
      <c r="GI37" s="149"/>
      <c r="GJ37" s="149"/>
      <c r="GK37" s="149"/>
      <c r="GL37" s="149"/>
      <c r="GM37" s="149"/>
      <c r="GN37" s="149"/>
      <c r="GO37" s="149"/>
      <c r="GP37" s="149"/>
      <c r="GQ37" s="149"/>
      <c r="GR37" s="149"/>
      <c r="GS37" s="149"/>
      <c r="GT37" s="149"/>
      <c r="GU37" s="149"/>
      <c r="GV37" s="149"/>
      <c r="GW37" s="149"/>
      <c r="GX37" s="149"/>
      <c r="GY37" s="149"/>
      <c r="GZ37" s="149"/>
      <c r="HA37" s="149"/>
      <c r="HB37" s="149"/>
      <c r="HC37" s="149"/>
      <c r="HD37" s="149"/>
      <c r="HE37" s="149"/>
      <c r="HF37" s="149"/>
      <c r="HG37" s="149"/>
      <c r="HH37" s="149"/>
      <c r="HI37" s="149"/>
      <c r="HJ37" s="149"/>
      <c r="HK37" s="149"/>
      <c r="HL37" s="149"/>
      <c r="HM37" s="149"/>
      <c r="HN37" s="149"/>
      <c r="HO37" s="149"/>
      <c r="HP37" s="149"/>
      <c r="HQ37" s="149"/>
      <c r="HR37" s="149"/>
      <c r="HS37" s="149"/>
      <c r="HT37" s="149"/>
      <c r="HU37" s="149"/>
      <c r="HV37" s="149"/>
      <c r="HW37" s="149"/>
      <c r="HX37" s="149"/>
      <c r="HY37" s="149"/>
      <c r="HZ37" s="149"/>
      <c r="IA37" s="149"/>
      <c r="IB37" s="149"/>
      <c r="IC37" s="149"/>
      <c r="ID37" s="149"/>
      <c r="IE37" s="149"/>
      <c r="IF37" s="149"/>
      <c r="IG37" s="149"/>
      <c r="IH37" s="149"/>
      <c r="II37" s="149"/>
      <c r="IJ37" s="149"/>
      <c r="IK37" s="149"/>
      <c r="IL37" s="149"/>
      <c r="IM37" s="149"/>
      <c r="IN37" s="149"/>
      <c r="IO37" s="149"/>
      <c r="IP37" s="149"/>
      <c r="IQ37" s="149"/>
      <c r="IR37" s="149"/>
      <c r="IS37" s="149"/>
      <c r="IT37" s="149"/>
      <c r="IU37" s="149"/>
      <c r="IV37" s="149"/>
      <c r="IW37" s="149"/>
    </row>
    <row r="38" spans="1:257" s="29" customFormat="1" ht="21.9" customHeight="1" x14ac:dyDescent="0.25">
      <c r="A38" s="149"/>
      <c r="B38" s="149" t="s">
        <v>496</v>
      </c>
      <c r="C38" s="149" t="s">
        <v>497</v>
      </c>
      <c r="D38" s="159"/>
      <c r="E38" s="165"/>
      <c r="F38" s="165"/>
      <c r="G38" s="165"/>
      <c r="H38" s="165"/>
      <c r="I38" s="149"/>
      <c r="J38" s="149"/>
      <c r="K38" s="149"/>
      <c r="L38" s="149"/>
      <c r="M38" s="149"/>
      <c r="N38" s="149"/>
      <c r="O38" s="149"/>
      <c r="P38" s="149"/>
      <c r="Q38" s="149"/>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9"/>
      <c r="BB38" s="149"/>
      <c r="BC38" s="149"/>
      <c r="BD38" s="149"/>
      <c r="BE38" s="149"/>
      <c r="BF38" s="149"/>
      <c r="BG38" s="149"/>
      <c r="BH38" s="149"/>
      <c r="BI38" s="149"/>
      <c r="BJ38" s="149"/>
      <c r="BK38" s="149"/>
      <c r="BL38" s="149"/>
      <c r="BM38" s="149"/>
      <c r="BN38" s="149"/>
      <c r="BO38" s="149"/>
      <c r="BP38" s="149"/>
      <c r="BQ38" s="149"/>
      <c r="BR38" s="149"/>
      <c r="BS38" s="149"/>
      <c r="BT38" s="149"/>
      <c r="BU38" s="149"/>
      <c r="BV38" s="149"/>
      <c r="BW38" s="149"/>
      <c r="BX38" s="149"/>
      <c r="BY38" s="149"/>
      <c r="BZ38" s="149"/>
      <c r="CA38" s="149"/>
      <c r="CB38" s="149"/>
      <c r="CC38" s="149"/>
      <c r="CD38" s="149"/>
      <c r="CE38" s="149"/>
      <c r="CF38" s="149"/>
      <c r="CG38" s="149"/>
      <c r="CH38" s="149"/>
      <c r="CI38" s="149"/>
      <c r="CJ38" s="149"/>
      <c r="CK38" s="149"/>
      <c r="CL38" s="149"/>
      <c r="CM38" s="149"/>
      <c r="CN38" s="149"/>
      <c r="CO38" s="149"/>
      <c r="CP38" s="149"/>
      <c r="CQ38" s="149"/>
      <c r="CR38" s="149"/>
      <c r="CS38" s="149"/>
      <c r="CT38" s="149"/>
      <c r="CU38" s="149"/>
      <c r="CV38" s="149"/>
      <c r="CW38" s="149"/>
      <c r="CX38" s="149"/>
      <c r="CY38" s="149"/>
      <c r="CZ38" s="149"/>
      <c r="DA38" s="149"/>
      <c r="DB38" s="149"/>
      <c r="DC38" s="149"/>
      <c r="DD38" s="149"/>
      <c r="DE38" s="149"/>
      <c r="DF38" s="149"/>
      <c r="DG38" s="149"/>
      <c r="DH38" s="149"/>
      <c r="DI38" s="149"/>
      <c r="DJ38" s="149"/>
      <c r="DK38" s="149"/>
      <c r="DL38" s="149"/>
      <c r="DM38" s="149"/>
      <c r="DN38" s="149"/>
      <c r="DO38" s="149"/>
      <c r="DP38" s="149"/>
      <c r="DQ38" s="149"/>
      <c r="DR38" s="149"/>
      <c r="DS38" s="149"/>
      <c r="DT38" s="149"/>
      <c r="DU38" s="149"/>
      <c r="DV38" s="149"/>
      <c r="DW38" s="149"/>
      <c r="DX38" s="149"/>
      <c r="DY38" s="149"/>
      <c r="DZ38" s="149"/>
      <c r="EA38" s="149"/>
      <c r="EB38" s="149"/>
      <c r="EC38" s="149"/>
      <c r="ED38" s="149"/>
      <c r="EE38" s="149"/>
      <c r="EF38" s="149"/>
      <c r="EG38" s="149"/>
      <c r="EH38" s="149"/>
      <c r="EI38" s="149"/>
      <c r="EJ38" s="149"/>
      <c r="EK38" s="149"/>
      <c r="EL38" s="149"/>
      <c r="EM38" s="149"/>
      <c r="EN38" s="149"/>
      <c r="EO38" s="149"/>
      <c r="EP38" s="149"/>
      <c r="EQ38" s="149"/>
      <c r="ER38" s="149"/>
      <c r="ES38" s="149"/>
      <c r="ET38" s="149"/>
      <c r="EU38" s="149"/>
      <c r="EV38" s="149"/>
      <c r="EW38" s="149"/>
      <c r="EX38" s="149"/>
      <c r="EY38" s="149"/>
      <c r="EZ38" s="149"/>
      <c r="FA38" s="149"/>
      <c r="FB38" s="149"/>
      <c r="FC38" s="149"/>
      <c r="FD38" s="149"/>
      <c r="FE38" s="149"/>
      <c r="FF38" s="149"/>
      <c r="FG38" s="149"/>
      <c r="FH38" s="149"/>
      <c r="FI38" s="149"/>
      <c r="FJ38" s="149"/>
      <c r="FK38" s="149"/>
      <c r="FL38" s="149"/>
      <c r="FM38" s="149"/>
      <c r="FN38" s="149"/>
      <c r="FO38" s="149"/>
      <c r="FP38" s="149"/>
      <c r="FQ38" s="149"/>
      <c r="FR38" s="149"/>
      <c r="FS38" s="149"/>
      <c r="FT38" s="149"/>
      <c r="FU38" s="149"/>
      <c r="FV38" s="149"/>
      <c r="FW38" s="149"/>
      <c r="FX38" s="149"/>
      <c r="FY38" s="149"/>
      <c r="FZ38" s="149"/>
      <c r="GA38" s="149"/>
      <c r="GB38" s="149"/>
      <c r="GC38" s="149"/>
      <c r="GD38" s="149"/>
      <c r="GE38" s="149"/>
      <c r="GF38" s="149"/>
      <c r="GG38" s="149"/>
      <c r="GH38" s="149"/>
      <c r="GI38" s="149"/>
      <c r="GJ38" s="149"/>
      <c r="GK38" s="149"/>
      <c r="GL38" s="149"/>
      <c r="GM38" s="149"/>
      <c r="GN38" s="149"/>
      <c r="GO38" s="149"/>
      <c r="GP38" s="149"/>
      <c r="GQ38" s="149"/>
      <c r="GR38" s="149"/>
      <c r="GS38" s="149"/>
      <c r="GT38" s="149"/>
      <c r="GU38" s="149"/>
      <c r="GV38" s="149"/>
      <c r="GW38" s="149"/>
      <c r="GX38" s="149"/>
      <c r="GY38" s="149"/>
      <c r="GZ38" s="149"/>
      <c r="HA38" s="149"/>
      <c r="HB38" s="149"/>
      <c r="HC38" s="149"/>
      <c r="HD38" s="149"/>
      <c r="HE38" s="149"/>
      <c r="HF38" s="149"/>
      <c r="HG38" s="149"/>
      <c r="HH38" s="149"/>
      <c r="HI38" s="149"/>
      <c r="HJ38" s="149"/>
      <c r="HK38" s="149"/>
      <c r="HL38" s="149"/>
      <c r="HM38" s="149"/>
      <c r="HN38" s="149"/>
      <c r="HO38" s="149"/>
      <c r="HP38" s="149"/>
      <c r="HQ38" s="149"/>
      <c r="HR38" s="149"/>
      <c r="HS38" s="149"/>
      <c r="HT38" s="149"/>
      <c r="HU38" s="149"/>
      <c r="HV38" s="149"/>
      <c r="HW38" s="149"/>
      <c r="HX38" s="149"/>
      <c r="HY38" s="149"/>
      <c r="HZ38" s="149"/>
      <c r="IA38" s="149"/>
      <c r="IB38" s="149"/>
      <c r="IC38" s="149"/>
      <c r="ID38" s="149"/>
      <c r="IE38" s="149"/>
      <c r="IF38" s="149"/>
      <c r="IG38" s="149"/>
      <c r="IH38" s="149"/>
      <c r="II38" s="149"/>
      <c r="IJ38" s="149"/>
      <c r="IK38" s="149"/>
      <c r="IL38" s="149"/>
      <c r="IM38" s="149"/>
      <c r="IN38" s="149"/>
      <c r="IO38" s="149"/>
      <c r="IP38" s="149"/>
      <c r="IQ38" s="149"/>
      <c r="IR38" s="149"/>
      <c r="IS38" s="149"/>
      <c r="IT38" s="149"/>
      <c r="IU38" s="149"/>
      <c r="IV38" s="149"/>
      <c r="IW38" s="149"/>
    </row>
    <row r="39" spans="1:257" s="29" customFormat="1" ht="21.9" customHeight="1" x14ac:dyDescent="0.25">
      <c r="A39" s="149"/>
      <c r="B39" s="149" t="s">
        <v>498</v>
      </c>
      <c r="C39" s="149" t="s">
        <v>499</v>
      </c>
      <c r="D39" s="159"/>
      <c r="E39" s="165"/>
      <c r="F39" s="165"/>
      <c r="G39" s="165"/>
      <c r="H39" s="165"/>
      <c r="I39" s="149"/>
      <c r="J39" s="149"/>
      <c r="K39" s="149"/>
      <c r="L39" s="149"/>
      <c r="M39" s="149"/>
      <c r="N39" s="149"/>
      <c r="O39" s="149"/>
      <c r="P39" s="149"/>
      <c r="Q39" s="149"/>
      <c r="R39" s="149"/>
      <c r="S39" s="149"/>
      <c r="T39" s="149"/>
      <c r="U39" s="149"/>
      <c r="V39" s="149"/>
      <c r="W39" s="149"/>
      <c r="X39" s="149"/>
      <c r="Y39" s="149"/>
      <c r="Z39" s="149"/>
      <c r="AA39" s="149"/>
      <c r="AB39" s="149"/>
      <c r="AC39" s="149"/>
      <c r="AD39" s="149"/>
      <c r="AE39" s="149"/>
      <c r="AF39" s="149"/>
      <c r="AG39" s="149"/>
      <c r="AH39" s="149"/>
      <c r="AI39" s="149"/>
      <c r="AJ39" s="149"/>
      <c r="AK39" s="149"/>
      <c r="AL39" s="149"/>
      <c r="AM39" s="149"/>
      <c r="AN39" s="149"/>
      <c r="AO39" s="149"/>
      <c r="AP39" s="149"/>
      <c r="AQ39" s="149"/>
      <c r="AR39" s="149"/>
      <c r="AS39" s="149"/>
      <c r="AT39" s="149"/>
      <c r="AU39" s="149"/>
      <c r="AV39" s="149"/>
      <c r="AW39" s="149"/>
      <c r="AX39" s="149"/>
      <c r="AY39" s="149"/>
      <c r="AZ39" s="149"/>
      <c r="BA39" s="149"/>
      <c r="BB39" s="149"/>
      <c r="BC39" s="149"/>
      <c r="BD39" s="149"/>
      <c r="BE39" s="149"/>
      <c r="BF39" s="149"/>
      <c r="BG39" s="149"/>
      <c r="BH39" s="149"/>
      <c r="BI39" s="149"/>
      <c r="BJ39" s="149"/>
      <c r="BK39" s="149"/>
      <c r="BL39" s="149"/>
      <c r="BM39" s="149"/>
      <c r="BN39" s="149"/>
      <c r="BO39" s="149"/>
      <c r="BP39" s="149"/>
      <c r="BQ39" s="149"/>
      <c r="BR39" s="149"/>
      <c r="BS39" s="149"/>
      <c r="BT39" s="149"/>
      <c r="BU39" s="149"/>
      <c r="BV39" s="149"/>
      <c r="BW39" s="149"/>
      <c r="BX39" s="149"/>
      <c r="BY39" s="149"/>
      <c r="BZ39" s="149"/>
      <c r="CA39" s="149"/>
      <c r="CB39" s="149"/>
      <c r="CC39" s="149"/>
      <c r="CD39" s="149"/>
      <c r="CE39" s="149"/>
      <c r="CF39" s="149"/>
      <c r="CG39" s="149"/>
      <c r="CH39" s="149"/>
      <c r="CI39" s="149"/>
      <c r="CJ39" s="149"/>
      <c r="CK39" s="149"/>
      <c r="CL39" s="149"/>
      <c r="CM39" s="149"/>
      <c r="CN39" s="149"/>
      <c r="CO39" s="149"/>
      <c r="CP39" s="149"/>
      <c r="CQ39" s="149"/>
      <c r="CR39" s="149"/>
      <c r="CS39" s="149"/>
      <c r="CT39" s="149"/>
      <c r="CU39" s="149"/>
      <c r="CV39" s="149"/>
      <c r="CW39" s="149"/>
      <c r="CX39" s="149"/>
      <c r="CY39" s="149"/>
      <c r="CZ39" s="149"/>
      <c r="DA39" s="149"/>
      <c r="DB39" s="149"/>
      <c r="DC39" s="149"/>
      <c r="DD39" s="149"/>
      <c r="DE39" s="149"/>
      <c r="DF39" s="149"/>
      <c r="DG39" s="149"/>
      <c r="DH39" s="149"/>
      <c r="DI39" s="149"/>
      <c r="DJ39" s="149"/>
      <c r="DK39" s="149"/>
      <c r="DL39" s="149"/>
      <c r="DM39" s="149"/>
      <c r="DN39" s="149"/>
      <c r="DO39" s="149"/>
      <c r="DP39" s="149"/>
      <c r="DQ39" s="149"/>
      <c r="DR39" s="149"/>
      <c r="DS39" s="149"/>
      <c r="DT39" s="149"/>
      <c r="DU39" s="149"/>
      <c r="DV39" s="149"/>
      <c r="DW39" s="149"/>
      <c r="DX39" s="149"/>
      <c r="DY39" s="149"/>
      <c r="DZ39" s="149"/>
      <c r="EA39" s="149"/>
      <c r="EB39" s="149"/>
      <c r="EC39" s="149"/>
      <c r="ED39" s="149"/>
      <c r="EE39" s="149"/>
      <c r="EF39" s="149"/>
      <c r="EG39" s="149"/>
      <c r="EH39" s="149"/>
      <c r="EI39" s="149"/>
      <c r="EJ39" s="149"/>
      <c r="EK39" s="149"/>
      <c r="EL39" s="149"/>
      <c r="EM39" s="149"/>
      <c r="EN39" s="149"/>
      <c r="EO39" s="149"/>
      <c r="EP39" s="149"/>
      <c r="EQ39" s="149"/>
      <c r="ER39" s="149"/>
      <c r="ES39" s="149"/>
      <c r="ET39" s="149"/>
      <c r="EU39" s="149"/>
      <c r="EV39" s="149"/>
      <c r="EW39" s="149"/>
      <c r="EX39" s="149"/>
      <c r="EY39" s="149"/>
      <c r="EZ39" s="149"/>
      <c r="FA39" s="149"/>
      <c r="FB39" s="149"/>
      <c r="FC39" s="149"/>
      <c r="FD39" s="149"/>
      <c r="FE39" s="149"/>
      <c r="FF39" s="149"/>
      <c r="FG39" s="149"/>
      <c r="FH39" s="149"/>
      <c r="FI39" s="149"/>
      <c r="FJ39" s="149"/>
      <c r="FK39" s="149"/>
      <c r="FL39" s="149"/>
      <c r="FM39" s="149"/>
      <c r="FN39" s="149"/>
      <c r="FO39" s="149"/>
      <c r="FP39" s="149"/>
      <c r="FQ39" s="149"/>
      <c r="FR39" s="149"/>
      <c r="FS39" s="149"/>
      <c r="FT39" s="149"/>
      <c r="FU39" s="149"/>
      <c r="FV39" s="149"/>
      <c r="FW39" s="149"/>
      <c r="FX39" s="149"/>
      <c r="FY39" s="149"/>
      <c r="FZ39" s="149"/>
      <c r="GA39" s="149"/>
      <c r="GB39" s="149"/>
      <c r="GC39" s="149"/>
      <c r="GD39" s="149"/>
      <c r="GE39" s="149"/>
      <c r="GF39" s="149"/>
      <c r="GG39" s="149"/>
      <c r="GH39" s="149"/>
      <c r="GI39" s="149"/>
      <c r="GJ39" s="149"/>
      <c r="GK39" s="149"/>
      <c r="GL39" s="149"/>
      <c r="GM39" s="149"/>
      <c r="GN39" s="149"/>
      <c r="GO39" s="149"/>
      <c r="GP39" s="149"/>
      <c r="GQ39" s="149"/>
      <c r="GR39" s="149"/>
      <c r="GS39" s="149"/>
      <c r="GT39" s="149"/>
      <c r="GU39" s="149"/>
      <c r="GV39" s="149"/>
      <c r="GW39" s="149"/>
      <c r="GX39" s="149"/>
      <c r="GY39" s="149"/>
      <c r="GZ39" s="149"/>
      <c r="HA39" s="149"/>
      <c r="HB39" s="149"/>
      <c r="HC39" s="149"/>
      <c r="HD39" s="149"/>
      <c r="HE39" s="149"/>
      <c r="HF39" s="149"/>
      <c r="HG39" s="149"/>
      <c r="HH39" s="149"/>
      <c r="HI39" s="149"/>
      <c r="HJ39" s="149"/>
      <c r="HK39" s="149"/>
      <c r="HL39" s="149"/>
      <c r="HM39" s="149"/>
      <c r="HN39" s="149"/>
      <c r="HO39" s="149"/>
      <c r="HP39" s="149"/>
      <c r="HQ39" s="149"/>
      <c r="HR39" s="149"/>
      <c r="HS39" s="149"/>
      <c r="HT39" s="149"/>
      <c r="HU39" s="149"/>
      <c r="HV39" s="149"/>
      <c r="HW39" s="149"/>
      <c r="HX39" s="149"/>
      <c r="HY39" s="149"/>
      <c r="HZ39" s="149"/>
      <c r="IA39" s="149"/>
      <c r="IB39" s="149"/>
      <c r="IC39" s="149"/>
      <c r="ID39" s="149"/>
      <c r="IE39" s="149"/>
      <c r="IF39" s="149"/>
      <c r="IG39" s="149"/>
      <c r="IH39" s="149"/>
      <c r="II39" s="149"/>
      <c r="IJ39" s="149"/>
      <c r="IK39" s="149"/>
      <c r="IL39" s="149"/>
      <c r="IM39" s="149"/>
      <c r="IN39" s="149"/>
      <c r="IO39" s="149"/>
      <c r="IP39" s="149"/>
      <c r="IQ39" s="149"/>
      <c r="IR39" s="149"/>
      <c r="IS39" s="149"/>
      <c r="IT39" s="149"/>
      <c r="IU39" s="149"/>
      <c r="IV39" s="149"/>
      <c r="IW39" s="149"/>
    </row>
    <row r="40" spans="1:257" s="29" customFormat="1" ht="27.9" customHeight="1" x14ac:dyDescent="0.25">
      <c r="A40" s="149"/>
      <c r="B40" s="149"/>
      <c r="C40" s="149"/>
      <c r="D40" s="149"/>
      <c r="E40" s="149"/>
      <c r="F40" s="149"/>
      <c r="G40" s="149"/>
      <c r="H40" s="149"/>
      <c r="I40" s="149"/>
      <c r="J40" s="149"/>
      <c r="K40" s="149"/>
      <c r="L40" s="149"/>
      <c r="M40" s="149"/>
      <c r="N40" s="149"/>
      <c r="O40" s="149"/>
      <c r="P40" s="149"/>
      <c r="Q40" s="149"/>
      <c r="R40" s="149"/>
      <c r="S40" s="149"/>
      <c r="T40" s="149"/>
      <c r="U40" s="149"/>
      <c r="V40" s="149"/>
      <c r="W40" s="149"/>
      <c r="X40" s="149"/>
      <c r="Y40" s="149"/>
      <c r="Z40" s="149"/>
      <c r="AA40" s="149"/>
      <c r="AB40" s="149"/>
      <c r="AC40" s="149"/>
      <c r="AD40" s="149"/>
      <c r="AE40" s="149"/>
      <c r="AF40" s="149"/>
      <c r="AG40" s="149"/>
      <c r="AH40" s="149"/>
      <c r="AI40" s="149"/>
      <c r="AJ40" s="149"/>
      <c r="AK40" s="149"/>
      <c r="AL40" s="149"/>
      <c r="AM40" s="149"/>
      <c r="AN40" s="149"/>
      <c r="AO40" s="149"/>
      <c r="AP40" s="149"/>
      <c r="AQ40" s="149"/>
      <c r="AR40" s="149"/>
      <c r="AS40" s="149"/>
      <c r="AT40" s="149"/>
      <c r="AU40" s="149"/>
      <c r="AV40" s="149"/>
      <c r="AW40" s="149"/>
      <c r="AX40" s="149"/>
      <c r="AY40" s="149"/>
      <c r="AZ40" s="149"/>
      <c r="BA40" s="149"/>
      <c r="BB40" s="149"/>
      <c r="BC40" s="149"/>
      <c r="BD40" s="149"/>
      <c r="BE40" s="149"/>
      <c r="BF40" s="149"/>
      <c r="BG40" s="149"/>
      <c r="BH40" s="149"/>
      <c r="BI40" s="149"/>
      <c r="BJ40" s="149"/>
      <c r="BK40" s="149"/>
      <c r="BL40" s="149"/>
      <c r="BM40" s="149"/>
      <c r="BN40" s="149"/>
      <c r="BO40" s="149"/>
      <c r="BP40" s="149"/>
      <c r="BQ40" s="149"/>
      <c r="BR40" s="149"/>
      <c r="BS40" s="149"/>
      <c r="BT40" s="149"/>
      <c r="BU40" s="149"/>
      <c r="BV40" s="149"/>
      <c r="BW40" s="149"/>
      <c r="BX40" s="149"/>
      <c r="BY40" s="149"/>
      <c r="BZ40" s="149"/>
      <c r="CA40" s="149"/>
      <c r="CB40" s="149"/>
      <c r="CC40" s="149"/>
      <c r="CD40" s="149"/>
      <c r="CE40" s="149"/>
      <c r="CF40" s="149"/>
      <c r="CG40" s="149"/>
      <c r="CH40" s="149"/>
      <c r="CI40" s="149"/>
      <c r="CJ40" s="149"/>
      <c r="CK40" s="149"/>
      <c r="CL40" s="149"/>
      <c r="CM40" s="149"/>
      <c r="CN40" s="149"/>
      <c r="CO40" s="149"/>
      <c r="CP40" s="149"/>
      <c r="CQ40" s="149"/>
      <c r="CR40" s="149"/>
      <c r="CS40" s="149"/>
      <c r="CT40" s="149"/>
      <c r="CU40" s="149"/>
      <c r="CV40" s="149"/>
      <c r="CW40" s="149"/>
      <c r="CX40" s="149"/>
      <c r="CY40" s="149"/>
      <c r="CZ40" s="149"/>
      <c r="DA40" s="149"/>
      <c r="DB40" s="149"/>
      <c r="DC40" s="149"/>
      <c r="DD40" s="149"/>
      <c r="DE40" s="149"/>
      <c r="DF40" s="149"/>
      <c r="DG40" s="149"/>
      <c r="DH40" s="149"/>
      <c r="DI40" s="149"/>
      <c r="DJ40" s="149"/>
      <c r="DK40" s="149"/>
      <c r="DL40" s="149"/>
      <c r="DM40" s="149"/>
      <c r="DN40" s="149"/>
      <c r="DO40" s="149"/>
      <c r="DP40" s="149"/>
      <c r="DQ40" s="149"/>
      <c r="DR40" s="149"/>
      <c r="DS40" s="149"/>
      <c r="DT40" s="149"/>
      <c r="DU40" s="149"/>
      <c r="DV40" s="149"/>
      <c r="DW40" s="149"/>
      <c r="DX40" s="149"/>
      <c r="DY40" s="149"/>
      <c r="DZ40" s="149"/>
      <c r="EA40" s="149"/>
      <c r="EB40" s="149"/>
      <c r="EC40" s="149"/>
      <c r="ED40" s="149"/>
      <c r="EE40" s="149"/>
      <c r="EF40" s="149"/>
      <c r="EG40" s="149"/>
      <c r="EH40" s="149"/>
      <c r="EI40" s="149"/>
      <c r="EJ40" s="149"/>
      <c r="EK40" s="149"/>
      <c r="EL40" s="149"/>
      <c r="EM40" s="149"/>
      <c r="EN40" s="149"/>
      <c r="EO40" s="149"/>
      <c r="EP40" s="149"/>
      <c r="EQ40" s="149"/>
      <c r="ER40" s="149"/>
      <c r="ES40" s="149"/>
      <c r="ET40" s="149"/>
      <c r="EU40" s="149"/>
      <c r="EV40" s="149"/>
      <c r="EW40" s="149"/>
      <c r="EX40" s="149"/>
      <c r="EY40" s="149"/>
      <c r="EZ40" s="149"/>
      <c r="FA40" s="149"/>
      <c r="FB40" s="149"/>
      <c r="FC40" s="149"/>
      <c r="FD40" s="149"/>
      <c r="FE40" s="149"/>
      <c r="FF40" s="149"/>
      <c r="FG40" s="149"/>
      <c r="FH40" s="149"/>
      <c r="FI40" s="149"/>
      <c r="FJ40" s="149"/>
      <c r="FK40" s="149"/>
      <c r="FL40" s="149"/>
      <c r="FM40" s="149"/>
      <c r="FN40" s="149"/>
      <c r="FO40" s="149"/>
      <c r="FP40" s="149"/>
      <c r="FQ40" s="149"/>
      <c r="FR40" s="149"/>
      <c r="FS40" s="149"/>
      <c r="FT40" s="149"/>
      <c r="FU40" s="149"/>
      <c r="FV40" s="149"/>
      <c r="FW40" s="149"/>
      <c r="FX40" s="149"/>
      <c r="FY40" s="149"/>
      <c r="FZ40" s="149"/>
      <c r="GA40" s="149"/>
      <c r="GB40" s="149"/>
      <c r="GC40" s="149"/>
      <c r="GD40" s="149"/>
      <c r="GE40" s="149"/>
      <c r="GF40" s="149"/>
      <c r="GG40" s="149"/>
      <c r="GH40" s="149"/>
      <c r="GI40" s="149"/>
      <c r="GJ40" s="149"/>
      <c r="GK40" s="149"/>
      <c r="GL40" s="149"/>
      <c r="GM40" s="149"/>
      <c r="GN40" s="149"/>
      <c r="GO40" s="149"/>
      <c r="GP40" s="149"/>
      <c r="GQ40" s="149"/>
      <c r="GR40" s="149"/>
      <c r="GS40" s="149"/>
      <c r="GT40" s="149"/>
      <c r="GU40" s="149"/>
      <c r="GV40" s="149"/>
      <c r="GW40" s="149"/>
      <c r="GX40" s="149"/>
      <c r="GY40" s="149"/>
      <c r="GZ40" s="149"/>
      <c r="HA40" s="149"/>
      <c r="HB40" s="149"/>
      <c r="HC40" s="149"/>
      <c r="HD40" s="149"/>
      <c r="HE40" s="149"/>
      <c r="HF40" s="149"/>
      <c r="HG40" s="149"/>
      <c r="HH40" s="149"/>
      <c r="HI40" s="149"/>
      <c r="HJ40" s="149"/>
      <c r="HK40" s="149"/>
      <c r="HL40" s="149"/>
      <c r="HM40" s="149"/>
      <c r="HN40" s="149"/>
      <c r="HO40" s="149"/>
      <c r="HP40" s="149"/>
      <c r="HQ40" s="149"/>
      <c r="HR40" s="149"/>
      <c r="HS40" s="149"/>
      <c r="HT40" s="149"/>
      <c r="HU40" s="149"/>
      <c r="HV40" s="149"/>
      <c r="HW40" s="149"/>
      <c r="HX40" s="149"/>
      <c r="HY40" s="149"/>
      <c r="HZ40" s="149"/>
      <c r="IA40" s="149"/>
      <c r="IB40" s="149"/>
      <c r="IC40" s="149"/>
      <c r="ID40" s="149"/>
      <c r="IE40" s="149"/>
      <c r="IF40" s="149"/>
      <c r="IG40" s="149"/>
      <c r="IH40" s="149"/>
      <c r="II40" s="149"/>
      <c r="IJ40" s="149"/>
      <c r="IK40" s="149"/>
      <c r="IL40" s="149"/>
      <c r="IM40" s="149"/>
      <c r="IN40" s="149"/>
      <c r="IO40" s="149"/>
      <c r="IP40" s="149"/>
      <c r="IQ40" s="149"/>
      <c r="IR40" s="149"/>
      <c r="IS40" s="149"/>
      <c r="IT40" s="149"/>
      <c r="IU40" s="149"/>
      <c r="IV40" s="149"/>
      <c r="IW40" s="149"/>
    </row>
    <row r="41" spans="1:257" s="29" customFormat="1" ht="21.9" customHeight="1" x14ac:dyDescent="0.25">
      <c r="A41" s="152" t="s">
        <v>500</v>
      </c>
      <c r="B41" s="149"/>
      <c r="C41" s="149"/>
      <c r="D41" s="149"/>
      <c r="E41" s="161" t="str">
        <f>IF(E31="","",E31+SUM(E36:E39))</f>
        <v/>
      </c>
      <c r="F41" s="161" t="str">
        <f>IF(F31="","",F31+SUM(F36:F39))</f>
        <v/>
      </c>
      <c r="G41" s="161" t="str">
        <f>IF(G31="","",G31+SUM(G36:G39))</f>
        <v/>
      </c>
      <c r="H41" s="161" t="str">
        <f>IF(H31="","",H31+SUM(H36:H39))</f>
        <v/>
      </c>
      <c r="I41" s="149"/>
      <c r="J41" s="149"/>
      <c r="K41" s="149"/>
      <c r="L41" s="149"/>
      <c r="M41" s="149"/>
      <c r="N41" s="149"/>
      <c r="O41" s="149"/>
      <c r="P41" s="149"/>
      <c r="Q41" s="149"/>
      <c r="R41" s="149"/>
      <c r="S41" s="149"/>
      <c r="T41" s="149"/>
      <c r="U41" s="149"/>
      <c r="V41" s="149"/>
      <c r="W41" s="149"/>
      <c r="X41" s="149"/>
      <c r="Y41" s="149"/>
      <c r="Z41" s="149"/>
      <c r="AA41" s="149"/>
      <c r="AB41" s="149"/>
      <c r="AC41" s="149"/>
      <c r="AD41" s="149"/>
      <c r="AE41" s="149"/>
      <c r="AF41" s="149"/>
      <c r="AG41" s="149"/>
      <c r="AH41" s="149"/>
      <c r="AI41" s="149"/>
      <c r="AJ41" s="149"/>
      <c r="AK41" s="149"/>
      <c r="AL41" s="149"/>
      <c r="AM41" s="149"/>
      <c r="AN41" s="149"/>
      <c r="AO41" s="149"/>
      <c r="AP41" s="149"/>
      <c r="AQ41" s="149"/>
      <c r="AR41" s="149"/>
      <c r="AS41" s="149"/>
      <c r="AT41" s="149"/>
      <c r="AU41" s="149"/>
      <c r="AV41" s="149"/>
      <c r="AW41" s="149"/>
      <c r="AX41" s="149"/>
      <c r="AY41" s="149"/>
      <c r="AZ41" s="149"/>
      <c r="BA41" s="149"/>
      <c r="BB41" s="149"/>
      <c r="BC41" s="149"/>
      <c r="BD41" s="149"/>
      <c r="BE41" s="149"/>
      <c r="BF41" s="149"/>
      <c r="BG41" s="149"/>
      <c r="BH41" s="149"/>
      <c r="BI41" s="149"/>
      <c r="BJ41" s="149"/>
      <c r="BK41" s="149"/>
      <c r="BL41" s="149"/>
      <c r="BM41" s="149"/>
      <c r="BN41" s="149"/>
      <c r="BO41" s="149"/>
      <c r="BP41" s="149"/>
      <c r="BQ41" s="149"/>
      <c r="BR41" s="149"/>
      <c r="BS41" s="149"/>
      <c r="BT41" s="149"/>
      <c r="BU41" s="149"/>
      <c r="BV41" s="149"/>
      <c r="BW41" s="149"/>
      <c r="BX41" s="149"/>
      <c r="BY41" s="149"/>
      <c r="BZ41" s="149"/>
      <c r="CA41" s="149"/>
      <c r="CB41" s="149"/>
      <c r="CC41" s="149"/>
      <c r="CD41" s="149"/>
      <c r="CE41" s="149"/>
      <c r="CF41" s="149"/>
      <c r="CG41" s="149"/>
      <c r="CH41" s="149"/>
      <c r="CI41" s="149"/>
      <c r="CJ41" s="149"/>
      <c r="CK41" s="149"/>
      <c r="CL41" s="149"/>
      <c r="CM41" s="149"/>
      <c r="CN41" s="149"/>
      <c r="CO41" s="149"/>
      <c r="CP41" s="149"/>
      <c r="CQ41" s="149"/>
      <c r="CR41" s="149"/>
      <c r="CS41" s="149"/>
      <c r="CT41" s="149"/>
      <c r="CU41" s="149"/>
      <c r="CV41" s="149"/>
      <c r="CW41" s="149"/>
      <c r="CX41" s="149"/>
      <c r="CY41" s="149"/>
      <c r="CZ41" s="149"/>
      <c r="DA41" s="149"/>
      <c r="DB41" s="149"/>
      <c r="DC41" s="149"/>
      <c r="DD41" s="149"/>
      <c r="DE41" s="149"/>
      <c r="DF41" s="149"/>
      <c r="DG41" s="149"/>
      <c r="DH41" s="149"/>
      <c r="DI41" s="149"/>
      <c r="DJ41" s="149"/>
      <c r="DK41" s="149"/>
      <c r="DL41" s="149"/>
      <c r="DM41" s="149"/>
      <c r="DN41" s="149"/>
      <c r="DO41" s="149"/>
      <c r="DP41" s="149"/>
      <c r="DQ41" s="149"/>
      <c r="DR41" s="149"/>
      <c r="DS41" s="149"/>
      <c r="DT41" s="149"/>
      <c r="DU41" s="149"/>
      <c r="DV41" s="149"/>
      <c r="DW41" s="149"/>
      <c r="DX41" s="149"/>
      <c r="DY41" s="149"/>
      <c r="DZ41" s="149"/>
      <c r="EA41" s="149"/>
      <c r="EB41" s="149"/>
      <c r="EC41" s="149"/>
      <c r="ED41" s="149"/>
      <c r="EE41" s="149"/>
      <c r="EF41" s="149"/>
      <c r="EG41" s="149"/>
      <c r="EH41" s="149"/>
      <c r="EI41" s="149"/>
      <c r="EJ41" s="149"/>
      <c r="EK41" s="149"/>
      <c r="EL41" s="149"/>
      <c r="EM41" s="149"/>
      <c r="EN41" s="149"/>
      <c r="EO41" s="149"/>
      <c r="EP41" s="149"/>
      <c r="EQ41" s="149"/>
      <c r="ER41" s="149"/>
      <c r="ES41" s="149"/>
      <c r="ET41" s="149"/>
      <c r="EU41" s="149"/>
      <c r="EV41" s="149"/>
      <c r="EW41" s="149"/>
      <c r="EX41" s="149"/>
      <c r="EY41" s="149"/>
      <c r="EZ41" s="149"/>
      <c r="FA41" s="149"/>
      <c r="FB41" s="149"/>
      <c r="FC41" s="149"/>
      <c r="FD41" s="149"/>
      <c r="FE41" s="149"/>
      <c r="FF41" s="149"/>
      <c r="FG41" s="149"/>
      <c r="FH41" s="149"/>
      <c r="FI41" s="149"/>
      <c r="FJ41" s="149"/>
      <c r="FK41" s="149"/>
      <c r="FL41" s="149"/>
      <c r="FM41" s="149"/>
      <c r="FN41" s="149"/>
      <c r="FO41" s="149"/>
      <c r="FP41" s="149"/>
      <c r="FQ41" s="149"/>
      <c r="FR41" s="149"/>
      <c r="FS41" s="149"/>
      <c r="FT41" s="149"/>
      <c r="FU41" s="149"/>
      <c r="FV41" s="149"/>
      <c r="FW41" s="149"/>
      <c r="FX41" s="149"/>
      <c r="FY41" s="149"/>
      <c r="FZ41" s="149"/>
      <c r="GA41" s="149"/>
      <c r="GB41" s="149"/>
      <c r="GC41" s="149"/>
      <c r="GD41" s="149"/>
      <c r="GE41" s="149"/>
      <c r="GF41" s="149"/>
      <c r="GG41" s="149"/>
      <c r="GH41" s="149"/>
      <c r="GI41" s="149"/>
      <c r="GJ41" s="149"/>
      <c r="GK41" s="149"/>
      <c r="GL41" s="149"/>
      <c r="GM41" s="149"/>
      <c r="GN41" s="149"/>
      <c r="GO41" s="149"/>
      <c r="GP41" s="149"/>
      <c r="GQ41" s="149"/>
      <c r="GR41" s="149"/>
      <c r="GS41" s="149"/>
      <c r="GT41" s="149"/>
      <c r="GU41" s="149"/>
      <c r="GV41" s="149"/>
      <c r="GW41" s="149"/>
      <c r="GX41" s="149"/>
      <c r="GY41" s="149"/>
      <c r="GZ41" s="149"/>
      <c r="HA41" s="149"/>
      <c r="HB41" s="149"/>
      <c r="HC41" s="149"/>
      <c r="HD41" s="149"/>
      <c r="HE41" s="149"/>
      <c r="HF41" s="149"/>
      <c r="HG41" s="149"/>
      <c r="HH41" s="149"/>
      <c r="HI41" s="149"/>
      <c r="HJ41" s="149"/>
      <c r="HK41" s="149"/>
      <c r="HL41" s="149"/>
      <c r="HM41" s="149"/>
      <c r="HN41" s="149"/>
      <c r="HO41" s="149"/>
      <c r="HP41" s="149"/>
      <c r="HQ41" s="149"/>
      <c r="HR41" s="149"/>
      <c r="HS41" s="149"/>
      <c r="HT41" s="149"/>
      <c r="HU41" s="149"/>
      <c r="HV41" s="149"/>
      <c r="HW41" s="149"/>
      <c r="HX41" s="149"/>
      <c r="HY41" s="149"/>
      <c r="HZ41" s="149"/>
      <c r="IA41" s="149"/>
      <c r="IB41" s="149"/>
      <c r="IC41" s="149"/>
      <c r="ID41" s="149"/>
      <c r="IE41" s="149"/>
      <c r="IF41" s="149"/>
      <c r="IG41" s="149"/>
      <c r="IH41" s="149"/>
      <c r="II41" s="149"/>
      <c r="IJ41" s="149"/>
      <c r="IK41" s="149"/>
      <c r="IL41" s="149"/>
      <c r="IM41" s="149"/>
      <c r="IN41" s="149"/>
      <c r="IO41" s="149"/>
      <c r="IP41" s="149"/>
      <c r="IQ41" s="149"/>
      <c r="IR41" s="149"/>
      <c r="IS41" s="149"/>
      <c r="IT41" s="149"/>
      <c r="IU41" s="149"/>
      <c r="IV41" s="149"/>
      <c r="IW41" s="149"/>
    </row>
    <row r="42" spans="1:257" s="29" customFormat="1" x14ac:dyDescent="0.25">
      <c r="A42" s="149"/>
      <c r="B42" s="149"/>
      <c r="C42" s="149"/>
      <c r="D42" s="353"/>
      <c r="E42" s="166"/>
      <c r="F42" s="166"/>
      <c r="G42" s="166"/>
      <c r="H42" s="166"/>
      <c r="I42" s="149"/>
      <c r="J42" s="149"/>
      <c r="K42" s="149"/>
      <c r="L42" s="149"/>
      <c r="M42" s="149"/>
      <c r="N42" s="149"/>
      <c r="O42" s="149"/>
      <c r="P42" s="149"/>
      <c r="Q42" s="149"/>
      <c r="R42" s="149"/>
      <c r="S42" s="149"/>
      <c r="T42" s="149"/>
      <c r="U42" s="149"/>
      <c r="V42" s="149"/>
      <c r="W42" s="149"/>
      <c r="X42" s="149"/>
      <c r="Y42" s="149"/>
      <c r="Z42" s="149"/>
      <c r="AA42" s="149"/>
      <c r="AB42" s="149"/>
      <c r="AC42" s="149"/>
      <c r="AD42" s="149"/>
      <c r="AE42" s="149"/>
      <c r="AF42" s="149"/>
      <c r="AG42" s="149"/>
      <c r="AH42" s="149"/>
      <c r="AI42" s="149"/>
      <c r="AJ42" s="149"/>
      <c r="AK42" s="149"/>
      <c r="AL42" s="149"/>
      <c r="AM42" s="149"/>
      <c r="AN42" s="149"/>
      <c r="AO42" s="149"/>
      <c r="AP42" s="149"/>
      <c r="AQ42" s="149"/>
      <c r="AR42" s="149"/>
      <c r="AS42" s="149"/>
      <c r="AT42" s="149"/>
      <c r="AU42" s="149"/>
      <c r="AV42" s="149"/>
      <c r="AW42" s="149"/>
      <c r="AX42" s="149"/>
      <c r="AY42" s="149"/>
      <c r="AZ42" s="149"/>
      <c r="BA42" s="149"/>
      <c r="BB42" s="149"/>
      <c r="BC42" s="149"/>
      <c r="BD42" s="149"/>
      <c r="BE42" s="149"/>
      <c r="BF42" s="149"/>
      <c r="BG42" s="149"/>
      <c r="BH42" s="149"/>
      <c r="BI42" s="149"/>
      <c r="BJ42" s="149"/>
      <c r="BK42" s="149"/>
      <c r="BL42" s="149"/>
      <c r="BM42" s="149"/>
      <c r="BN42" s="149"/>
      <c r="BO42" s="149"/>
      <c r="BP42" s="149"/>
      <c r="BQ42" s="149"/>
      <c r="BR42" s="149"/>
      <c r="BS42" s="149"/>
      <c r="BT42" s="149"/>
      <c r="BU42" s="149"/>
      <c r="BV42" s="149"/>
      <c r="BW42" s="149"/>
      <c r="BX42" s="149"/>
      <c r="BY42" s="149"/>
      <c r="BZ42" s="149"/>
      <c r="CA42" s="149"/>
      <c r="CB42" s="149"/>
      <c r="CC42" s="149"/>
      <c r="CD42" s="149"/>
      <c r="CE42" s="149"/>
      <c r="CF42" s="149"/>
      <c r="CG42" s="149"/>
      <c r="CH42" s="149"/>
      <c r="CI42" s="149"/>
      <c r="CJ42" s="149"/>
      <c r="CK42" s="149"/>
      <c r="CL42" s="149"/>
      <c r="CM42" s="149"/>
      <c r="CN42" s="149"/>
      <c r="CO42" s="149"/>
      <c r="CP42" s="149"/>
      <c r="CQ42" s="149"/>
      <c r="CR42" s="149"/>
      <c r="CS42" s="149"/>
      <c r="CT42" s="149"/>
      <c r="CU42" s="149"/>
      <c r="CV42" s="149"/>
      <c r="CW42" s="149"/>
      <c r="CX42" s="149"/>
      <c r="CY42" s="149"/>
      <c r="CZ42" s="149"/>
      <c r="DA42" s="149"/>
      <c r="DB42" s="149"/>
      <c r="DC42" s="149"/>
      <c r="DD42" s="149"/>
      <c r="DE42" s="149"/>
      <c r="DF42" s="149"/>
      <c r="DG42" s="149"/>
      <c r="DH42" s="149"/>
      <c r="DI42" s="149"/>
      <c r="DJ42" s="149"/>
      <c r="DK42" s="149"/>
      <c r="DL42" s="149"/>
      <c r="DM42" s="149"/>
      <c r="DN42" s="149"/>
      <c r="DO42" s="149"/>
      <c r="DP42" s="149"/>
      <c r="DQ42" s="149"/>
      <c r="DR42" s="149"/>
      <c r="DS42" s="149"/>
      <c r="DT42" s="149"/>
      <c r="DU42" s="149"/>
      <c r="DV42" s="149"/>
      <c r="DW42" s="149"/>
      <c r="DX42" s="149"/>
      <c r="DY42" s="149"/>
      <c r="DZ42" s="149"/>
      <c r="EA42" s="149"/>
      <c r="EB42" s="149"/>
      <c r="EC42" s="149"/>
      <c r="ED42" s="149"/>
      <c r="EE42" s="149"/>
      <c r="EF42" s="149"/>
      <c r="EG42" s="149"/>
      <c r="EH42" s="149"/>
      <c r="EI42" s="149"/>
      <c r="EJ42" s="149"/>
      <c r="EK42" s="149"/>
      <c r="EL42" s="149"/>
      <c r="EM42" s="149"/>
      <c r="EN42" s="149"/>
      <c r="EO42" s="149"/>
      <c r="EP42" s="149"/>
      <c r="EQ42" s="149"/>
      <c r="ER42" s="149"/>
      <c r="ES42" s="149"/>
      <c r="ET42" s="149"/>
      <c r="EU42" s="149"/>
      <c r="EV42" s="149"/>
      <c r="EW42" s="149"/>
      <c r="EX42" s="149"/>
      <c r="EY42" s="149"/>
      <c r="EZ42" s="149"/>
      <c r="FA42" s="149"/>
      <c r="FB42" s="149"/>
      <c r="FC42" s="149"/>
      <c r="FD42" s="149"/>
      <c r="FE42" s="149"/>
      <c r="FF42" s="149"/>
      <c r="FG42" s="149"/>
      <c r="FH42" s="149"/>
      <c r="FI42" s="149"/>
      <c r="FJ42" s="149"/>
      <c r="FK42" s="149"/>
      <c r="FL42" s="149"/>
      <c r="FM42" s="149"/>
      <c r="FN42" s="149"/>
      <c r="FO42" s="149"/>
      <c r="FP42" s="149"/>
      <c r="FQ42" s="149"/>
      <c r="FR42" s="149"/>
      <c r="FS42" s="149"/>
      <c r="FT42" s="149"/>
      <c r="FU42" s="149"/>
      <c r="FV42" s="149"/>
      <c r="FW42" s="149"/>
      <c r="FX42" s="149"/>
      <c r="FY42" s="149"/>
      <c r="FZ42" s="149"/>
      <c r="GA42" s="149"/>
      <c r="GB42" s="149"/>
      <c r="GC42" s="149"/>
      <c r="GD42" s="149"/>
      <c r="GE42" s="149"/>
      <c r="GF42" s="149"/>
      <c r="GG42" s="149"/>
      <c r="GH42" s="149"/>
      <c r="GI42" s="149"/>
      <c r="GJ42" s="149"/>
      <c r="GK42" s="149"/>
      <c r="GL42" s="149"/>
      <c r="GM42" s="149"/>
      <c r="GN42" s="149"/>
      <c r="GO42" s="149"/>
      <c r="GP42" s="149"/>
      <c r="GQ42" s="149"/>
      <c r="GR42" s="149"/>
      <c r="GS42" s="149"/>
      <c r="GT42" s="149"/>
      <c r="GU42" s="149"/>
      <c r="GV42" s="149"/>
      <c r="GW42" s="149"/>
      <c r="GX42" s="149"/>
      <c r="GY42" s="149"/>
      <c r="GZ42" s="149"/>
      <c r="HA42" s="149"/>
      <c r="HB42" s="149"/>
      <c r="HC42" s="149"/>
      <c r="HD42" s="149"/>
      <c r="HE42" s="149"/>
      <c r="HF42" s="149"/>
      <c r="HG42" s="149"/>
      <c r="HH42" s="149"/>
      <c r="HI42" s="149"/>
      <c r="HJ42" s="149"/>
      <c r="HK42" s="149"/>
      <c r="HL42" s="149"/>
      <c r="HM42" s="149"/>
      <c r="HN42" s="149"/>
      <c r="HO42" s="149"/>
      <c r="HP42" s="149"/>
      <c r="HQ42" s="149"/>
      <c r="HR42" s="149"/>
      <c r="HS42" s="149"/>
      <c r="HT42" s="149"/>
      <c r="HU42" s="149"/>
      <c r="HV42" s="149"/>
      <c r="HW42" s="149"/>
      <c r="HX42" s="149"/>
      <c r="HY42" s="149"/>
      <c r="HZ42" s="149"/>
      <c r="IA42" s="149"/>
      <c r="IB42" s="149"/>
      <c r="IC42" s="149"/>
      <c r="ID42" s="149"/>
      <c r="IE42" s="149"/>
      <c r="IF42" s="149"/>
      <c r="IG42" s="149"/>
      <c r="IH42" s="149"/>
      <c r="II42" s="149"/>
      <c r="IJ42" s="149"/>
      <c r="IK42" s="149"/>
      <c r="IL42" s="149"/>
      <c r="IM42" s="149"/>
      <c r="IN42" s="149"/>
      <c r="IO42" s="149"/>
      <c r="IP42" s="149"/>
      <c r="IQ42" s="149"/>
      <c r="IR42" s="149"/>
      <c r="IS42" s="149"/>
      <c r="IT42" s="149"/>
      <c r="IU42" s="149"/>
      <c r="IV42" s="149"/>
      <c r="IW42" s="149"/>
    </row>
    <row r="43" spans="1:257" s="29" customFormat="1" ht="40.5" customHeight="1" thickBot="1" x14ac:dyDescent="0.3">
      <c r="A43" s="152" t="s">
        <v>501</v>
      </c>
      <c r="B43" s="149"/>
      <c r="C43" s="149"/>
      <c r="D43" s="353"/>
      <c r="E43" s="353"/>
      <c r="F43" s="353"/>
      <c r="G43" s="353"/>
      <c r="H43" s="353"/>
      <c r="I43" s="149"/>
      <c r="J43" s="149"/>
      <c r="K43" s="149"/>
      <c r="L43" s="149"/>
      <c r="M43" s="149"/>
      <c r="N43" s="149"/>
      <c r="O43" s="149"/>
      <c r="P43" s="149"/>
      <c r="Q43" s="149"/>
      <c r="R43" s="149"/>
      <c r="S43" s="149"/>
      <c r="T43" s="149"/>
      <c r="U43" s="149"/>
      <c r="V43" s="149"/>
      <c r="W43" s="149"/>
      <c r="X43" s="149"/>
      <c r="Y43" s="149"/>
      <c r="Z43" s="149"/>
      <c r="AA43" s="149"/>
      <c r="AB43" s="149"/>
      <c r="AC43" s="149"/>
      <c r="AD43" s="149"/>
      <c r="AE43" s="149"/>
      <c r="AF43" s="149"/>
      <c r="AG43" s="149"/>
      <c r="AH43" s="149"/>
      <c r="AI43" s="149"/>
      <c r="AJ43" s="149"/>
      <c r="AK43" s="149"/>
      <c r="AL43" s="149"/>
      <c r="AM43" s="149"/>
      <c r="AN43" s="149"/>
      <c r="AO43" s="149"/>
      <c r="AP43" s="149"/>
      <c r="AQ43" s="149"/>
      <c r="AR43" s="149"/>
      <c r="AS43" s="149"/>
      <c r="AT43" s="149"/>
      <c r="AU43" s="149"/>
      <c r="AV43" s="149"/>
      <c r="AW43" s="149"/>
      <c r="AX43" s="149"/>
      <c r="AY43" s="149"/>
      <c r="AZ43" s="149"/>
      <c r="BA43" s="149"/>
      <c r="BB43" s="149"/>
      <c r="BC43" s="149"/>
      <c r="BD43" s="149"/>
      <c r="BE43" s="149"/>
      <c r="BF43" s="149"/>
      <c r="BG43" s="149"/>
      <c r="BH43" s="149"/>
      <c r="BI43" s="149"/>
      <c r="BJ43" s="149"/>
      <c r="BK43" s="149"/>
      <c r="BL43" s="149"/>
      <c r="BM43" s="149"/>
      <c r="BN43" s="149"/>
      <c r="BO43" s="149"/>
      <c r="BP43" s="149"/>
      <c r="BQ43" s="149"/>
      <c r="BR43" s="149"/>
      <c r="BS43" s="149"/>
      <c r="BT43" s="149"/>
      <c r="BU43" s="149"/>
      <c r="BV43" s="149"/>
      <c r="BW43" s="149"/>
      <c r="BX43" s="149"/>
      <c r="BY43" s="149"/>
      <c r="BZ43" s="149"/>
      <c r="CA43" s="149"/>
      <c r="CB43" s="149"/>
      <c r="CC43" s="149"/>
      <c r="CD43" s="149"/>
      <c r="CE43" s="149"/>
      <c r="CF43" s="149"/>
      <c r="CG43" s="149"/>
      <c r="CH43" s="149"/>
      <c r="CI43" s="149"/>
      <c r="CJ43" s="149"/>
      <c r="CK43" s="149"/>
      <c r="CL43" s="149"/>
      <c r="CM43" s="149"/>
      <c r="CN43" s="149"/>
      <c r="CO43" s="149"/>
      <c r="CP43" s="149"/>
      <c r="CQ43" s="149"/>
      <c r="CR43" s="149"/>
      <c r="CS43" s="149"/>
      <c r="CT43" s="149"/>
      <c r="CU43" s="149"/>
      <c r="CV43" s="149"/>
      <c r="CW43" s="149"/>
      <c r="CX43" s="149"/>
      <c r="CY43" s="149"/>
      <c r="CZ43" s="149"/>
      <c r="DA43" s="149"/>
      <c r="DB43" s="149"/>
      <c r="DC43" s="149"/>
      <c r="DD43" s="149"/>
      <c r="DE43" s="149"/>
      <c r="DF43" s="149"/>
      <c r="DG43" s="149"/>
      <c r="DH43" s="149"/>
      <c r="DI43" s="149"/>
      <c r="DJ43" s="149"/>
      <c r="DK43" s="149"/>
      <c r="DL43" s="149"/>
      <c r="DM43" s="149"/>
      <c r="DN43" s="149"/>
      <c r="DO43" s="149"/>
      <c r="DP43" s="149"/>
      <c r="DQ43" s="149"/>
      <c r="DR43" s="149"/>
      <c r="DS43" s="149"/>
      <c r="DT43" s="149"/>
      <c r="DU43" s="149"/>
      <c r="DV43" s="149"/>
      <c r="DW43" s="149"/>
      <c r="DX43" s="149"/>
      <c r="DY43" s="149"/>
      <c r="DZ43" s="149"/>
      <c r="EA43" s="149"/>
      <c r="EB43" s="149"/>
      <c r="EC43" s="149"/>
      <c r="ED43" s="149"/>
      <c r="EE43" s="149"/>
      <c r="EF43" s="149"/>
      <c r="EG43" s="149"/>
      <c r="EH43" s="149"/>
      <c r="EI43" s="149"/>
      <c r="EJ43" s="149"/>
      <c r="EK43" s="149"/>
      <c r="EL43" s="149"/>
      <c r="EM43" s="149"/>
      <c r="EN43" s="149"/>
      <c r="EO43" s="149"/>
      <c r="EP43" s="149"/>
      <c r="EQ43" s="149"/>
      <c r="ER43" s="149"/>
      <c r="ES43" s="149"/>
      <c r="ET43" s="149"/>
      <c r="EU43" s="149"/>
      <c r="EV43" s="149"/>
      <c r="EW43" s="149"/>
      <c r="EX43" s="149"/>
      <c r="EY43" s="149"/>
      <c r="EZ43" s="149"/>
      <c r="FA43" s="149"/>
      <c r="FB43" s="149"/>
      <c r="FC43" s="149"/>
      <c r="FD43" s="149"/>
      <c r="FE43" s="149"/>
      <c r="FF43" s="149"/>
      <c r="FG43" s="149"/>
      <c r="FH43" s="149"/>
      <c r="FI43" s="149"/>
      <c r="FJ43" s="149"/>
      <c r="FK43" s="149"/>
      <c r="FL43" s="149"/>
      <c r="FM43" s="149"/>
      <c r="FN43" s="149"/>
      <c r="FO43" s="149"/>
      <c r="FP43" s="149"/>
      <c r="FQ43" s="149"/>
      <c r="FR43" s="149"/>
      <c r="FS43" s="149"/>
      <c r="FT43" s="149"/>
      <c r="FU43" s="149"/>
      <c r="FV43" s="149"/>
      <c r="FW43" s="149"/>
      <c r="FX43" s="149"/>
      <c r="FY43" s="149"/>
      <c r="FZ43" s="149"/>
      <c r="GA43" s="149"/>
      <c r="GB43" s="149"/>
      <c r="GC43" s="149"/>
      <c r="GD43" s="149"/>
      <c r="GE43" s="149"/>
      <c r="GF43" s="149"/>
      <c r="GG43" s="149"/>
      <c r="GH43" s="149"/>
      <c r="GI43" s="149"/>
      <c r="GJ43" s="149"/>
      <c r="GK43" s="149"/>
      <c r="GL43" s="149"/>
      <c r="GM43" s="149"/>
      <c r="GN43" s="149"/>
      <c r="GO43" s="149"/>
      <c r="GP43" s="149"/>
      <c r="GQ43" s="149"/>
      <c r="GR43" s="149"/>
      <c r="GS43" s="149"/>
      <c r="GT43" s="149"/>
      <c r="GU43" s="149"/>
      <c r="GV43" s="149"/>
      <c r="GW43" s="149"/>
      <c r="GX43" s="149"/>
      <c r="GY43" s="149"/>
      <c r="GZ43" s="149"/>
      <c r="HA43" s="149"/>
      <c r="HB43" s="149"/>
      <c r="HC43" s="149"/>
      <c r="HD43" s="149"/>
      <c r="HE43" s="149"/>
      <c r="HF43" s="149"/>
      <c r="HG43" s="149"/>
      <c r="HH43" s="149"/>
      <c r="HI43" s="149"/>
      <c r="HJ43" s="149"/>
      <c r="HK43" s="149"/>
      <c r="HL43" s="149"/>
      <c r="HM43" s="149"/>
      <c r="HN43" s="149"/>
      <c r="HO43" s="149"/>
      <c r="HP43" s="149"/>
      <c r="HQ43" s="149"/>
      <c r="HR43" s="149"/>
      <c r="HS43" s="149"/>
      <c r="HT43" s="149"/>
      <c r="HU43" s="149"/>
      <c r="HV43" s="149"/>
      <c r="HW43" s="149"/>
      <c r="HX43" s="149"/>
      <c r="HY43" s="149"/>
      <c r="HZ43" s="149"/>
      <c r="IA43" s="149"/>
      <c r="IB43" s="149"/>
      <c r="IC43" s="149"/>
      <c r="ID43" s="149"/>
      <c r="IE43" s="149"/>
      <c r="IF43" s="149"/>
      <c r="IG43" s="149"/>
      <c r="IH43" s="149"/>
      <c r="II43" s="149"/>
      <c r="IJ43" s="149"/>
      <c r="IK43" s="149"/>
      <c r="IL43" s="149"/>
      <c r="IM43" s="149"/>
      <c r="IN43" s="149"/>
      <c r="IO43" s="149"/>
      <c r="IP43" s="149"/>
      <c r="IQ43" s="149"/>
      <c r="IR43" s="149"/>
      <c r="IS43" s="149"/>
      <c r="IT43" s="149"/>
      <c r="IU43" s="149"/>
      <c r="IV43" s="149"/>
      <c r="IW43" s="149"/>
    </row>
    <row r="44" spans="1:257" s="29" customFormat="1" ht="21.9" customHeight="1" thickBot="1" x14ac:dyDescent="0.3">
      <c r="A44" s="149"/>
      <c r="B44" s="149" t="s">
        <v>502</v>
      </c>
      <c r="C44" s="149" t="s">
        <v>503</v>
      </c>
      <c r="D44" s="149"/>
      <c r="E44" s="167" t="str">
        <f>IF(E41="","",E41)</f>
        <v/>
      </c>
      <c r="F44" s="168" t="str">
        <f>IF(F41="","",F41)</f>
        <v/>
      </c>
      <c r="G44" s="168" t="str">
        <f>IF(G41="","",G41)</f>
        <v/>
      </c>
      <c r="H44" s="169" t="str">
        <f>IF(H41="","",H41)</f>
        <v/>
      </c>
      <c r="I44" s="149"/>
      <c r="J44" s="149"/>
      <c r="K44" s="149"/>
      <c r="L44" s="170"/>
      <c r="M44" s="149"/>
      <c r="N44" s="149"/>
      <c r="O44" s="149"/>
      <c r="P44" s="149"/>
      <c r="Q44" s="149"/>
      <c r="R44" s="149"/>
      <c r="S44" s="149"/>
      <c r="T44" s="149"/>
      <c r="U44" s="149"/>
      <c r="V44" s="149"/>
      <c r="W44" s="149"/>
      <c r="X44" s="149"/>
      <c r="Y44" s="149"/>
      <c r="Z44" s="149"/>
      <c r="AA44" s="149"/>
      <c r="AB44" s="149"/>
      <c r="AC44" s="149"/>
      <c r="AD44" s="149"/>
      <c r="AE44" s="149"/>
      <c r="AF44" s="149"/>
      <c r="AG44" s="149"/>
      <c r="AH44" s="149"/>
      <c r="AI44" s="149"/>
      <c r="AJ44" s="149"/>
      <c r="AK44" s="149"/>
      <c r="AL44" s="149"/>
      <c r="AM44" s="149"/>
      <c r="AN44" s="149"/>
      <c r="AO44" s="149"/>
      <c r="AP44" s="149"/>
      <c r="AQ44" s="149"/>
      <c r="AR44" s="149"/>
      <c r="AS44" s="149"/>
      <c r="AT44" s="149"/>
      <c r="AU44" s="149"/>
      <c r="AV44" s="149"/>
      <c r="AW44" s="149"/>
      <c r="AX44" s="149"/>
      <c r="AY44" s="149"/>
      <c r="AZ44" s="149"/>
      <c r="BA44" s="149"/>
      <c r="BB44" s="149"/>
      <c r="BC44" s="149"/>
      <c r="BD44" s="149"/>
      <c r="BE44" s="149"/>
      <c r="BF44" s="149"/>
      <c r="BG44" s="149"/>
      <c r="BH44" s="149"/>
      <c r="BI44" s="149"/>
      <c r="BJ44" s="149"/>
      <c r="BK44" s="149"/>
      <c r="BL44" s="149"/>
      <c r="BM44" s="149"/>
      <c r="BN44" s="149"/>
      <c r="BO44" s="149"/>
      <c r="BP44" s="149"/>
      <c r="BQ44" s="149"/>
      <c r="BR44" s="149"/>
      <c r="BS44" s="149"/>
      <c r="BT44" s="149"/>
      <c r="BU44" s="149"/>
      <c r="BV44" s="149"/>
      <c r="BW44" s="149"/>
      <c r="BX44" s="149"/>
      <c r="BY44" s="149"/>
      <c r="BZ44" s="149"/>
      <c r="CA44" s="149"/>
      <c r="CB44" s="149"/>
      <c r="CC44" s="149"/>
      <c r="CD44" s="149"/>
      <c r="CE44" s="149"/>
      <c r="CF44" s="149"/>
      <c r="CG44" s="149"/>
      <c r="CH44" s="149"/>
      <c r="CI44" s="149"/>
      <c r="CJ44" s="149"/>
      <c r="CK44" s="149"/>
      <c r="CL44" s="149"/>
      <c r="CM44" s="149"/>
      <c r="CN44" s="149"/>
      <c r="CO44" s="149"/>
      <c r="CP44" s="149"/>
      <c r="CQ44" s="149"/>
      <c r="CR44" s="149"/>
      <c r="CS44" s="149"/>
      <c r="CT44" s="149"/>
      <c r="CU44" s="149"/>
      <c r="CV44" s="149"/>
      <c r="CW44" s="149"/>
      <c r="CX44" s="149"/>
      <c r="CY44" s="149"/>
      <c r="CZ44" s="149"/>
      <c r="DA44" s="149"/>
      <c r="DB44" s="149"/>
      <c r="DC44" s="149"/>
      <c r="DD44" s="149"/>
      <c r="DE44" s="149"/>
      <c r="DF44" s="149"/>
      <c r="DG44" s="149"/>
      <c r="DH44" s="149"/>
      <c r="DI44" s="149"/>
      <c r="DJ44" s="149"/>
      <c r="DK44" s="149"/>
      <c r="DL44" s="149"/>
      <c r="DM44" s="149"/>
      <c r="DN44" s="149"/>
      <c r="DO44" s="149"/>
      <c r="DP44" s="149"/>
      <c r="DQ44" s="149"/>
      <c r="DR44" s="149"/>
      <c r="DS44" s="149"/>
      <c r="DT44" s="149"/>
      <c r="DU44" s="149"/>
      <c r="DV44" s="149"/>
      <c r="DW44" s="149"/>
      <c r="DX44" s="149"/>
      <c r="DY44" s="149"/>
      <c r="DZ44" s="149"/>
      <c r="EA44" s="149"/>
      <c r="EB44" s="149"/>
      <c r="EC44" s="149"/>
      <c r="ED44" s="149"/>
      <c r="EE44" s="149"/>
      <c r="EF44" s="149"/>
      <c r="EG44" s="149"/>
      <c r="EH44" s="149"/>
      <c r="EI44" s="149"/>
      <c r="EJ44" s="149"/>
      <c r="EK44" s="149"/>
      <c r="EL44" s="149"/>
      <c r="EM44" s="149"/>
      <c r="EN44" s="149"/>
      <c r="EO44" s="149"/>
      <c r="EP44" s="149"/>
      <c r="EQ44" s="149"/>
      <c r="ER44" s="149"/>
      <c r="ES44" s="149"/>
      <c r="ET44" s="149"/>
      <c r="EU44" s="149"/>
      <c r="EV44" s="149"/>
      <c r="EW44" s="149"/>
      <c r="EX44" s="149"/>
      <c r="EY44" s="149"/>
      <c r="EZ44" s="149"/>
      <c r="FA44" s="149"/>
      <c r="FB44" s="149"/>
      <c r="FC44" s="149"/>
      <c r="FD44" s="149"/>
      <c r="FE44" s="149"/>
      <c r="FF44" s="149"/>
      <c r="FG44" s="149"/>
      <c r="FH44" s="149"/>
      <c r="FI44" s="149"/>
      <c r="FJ44" s="149"/>
      <c r="FK44" s="149"/>
      <c r="FL44" s="149"/>
      <c r="FM44" s="149"/>
      <c r="FN44" s="149"/>
      <c r="FO44" s="149"/>
      <c r="FP44" s="149"/>
      <c r="FQ44" s="149"/>
      <c r="FR44" s="149"/>
      <c r="FS44" s="149"/>
      <c r="FT44" s="149"/>
      <c r="FU44" s="149"/>
      <c r="FV44" s="149"/>
      <c r="FW44" s="149"/>
      <c r="FX44" s="149"/>
      <c r="FY44" s="149"/>
      <c r="FZ44" s="149"/>
      <c r="GA44" s="149"/>
      <c r="GB44" s="149"/>
      <c r="GC44" s="149"/>
      <c r="GD44" s="149"/>
      <c r="GE44" s="149"/>
      <c r="GF44" s="149"/>
      <c r="GG44" s="149"/>
      <c r="GH44" s="149"/>
      <c r="GI44" s="149"/>
      <c r="GJ44" s="149"/>
      <c r="GK44" s="149"/>
      <c r="GL44" s="149"/>
      <c r="GM44" s="149"/>
      <c r="GN44" s="149"/>
      <c r="GO44" s="149"/>
      <c r="GP44" s="149"/>
      <c r="GQ44" s="149"/>
      <c r="GR44" s="149"/>
      <c r="GS44" s="149"/>
      <c r="GT44" s="149"/>
      <c r="GU44" s="149"/>
      <c r="GV44" s="149"/>
      <c r="GW44" s="149"/>
      <c r="GX44" s="149"/>
      <c r="GY44" s="149"/>
      <c r="GZ44" s="149"/>
      <c r="HA44" s="149"/>
      <c r="HB44" s="149"/>
      <c r="HC44" s="149"/>
      <c r="HD44" s="149"/>
      <c r="HE44" s="149"/>
      <c r="HF44" s="149"/>
      <c r="HG44" s="149"/>
      <c r="HH44" s="149"/>
      <c r="HI44" s="149"/>
      <c r="HJ44" s="149"/>
      <c r="HK44" s="149"/>
      <c r="HL44" s="149"/>
      <c r="HM44" s="149"/>
      <c r="HN44" s="149"/>
      <c r="HO44" s="149"/>
      <c r="HP44" s="149"/>
      <c r="HQ44" s="149"/>
      <c r="HR44" s="149"/>
      <c r="HS44" s="149"/>
      <c r="HT44" s="149"/>
      <c r="HU44" s="149"/>
      <c r="HV44" s="149"/>
      <c r="HW44" s="149"/>
      <c r="HX44" s="149"/>
      <c r="HY44" s="149"/>
      <c r="HZ44" s="149"/>
      <c r="IA44" s="149"/>
      <c r="IB44" s="149"/>
      <c r="IC44" s="149"/>
      <c r="ID44" s="149"/>
      <c r="IE44" s="149"/>
      <c r="IF44" s="149"/>
      <c r="IG44" s="149"/>
      <c r="IH44" s="149"/>
      <c r="II44" s="149"/>
      <c r="IJ44" s="149"/>
      <c r="IK44" s="149"/>
      <c r="IL44" s="149"/>
      <c r="IM44" s="149"/>
      <c r="IN44" s="149"/>
      <c r="IO44" s="149"/>
      <c r="IP44" s="149"/>
      <c r="IQ44" s="149"/>
      <c r="IR44" s="149"/>
      <c r="IS44" s="149"/>
      <c r="IT44" s="149"/>
      <c r="IU44" s="149"/>
      <c r="IV44" s="149"/>
      <c r="IW44" s="149"/>
    </row>
    <row r="45" spans="1:257" s="29" customFormat="1" ht="21.9" customHeight="1" thickBot="1" x14ac:dyDescent="0.3">
      <c r="A45" s="149"/>
      <c r="B45" s="149" t="s">
        <v>504</v>
      </c>
      <c r="C45" s="754" t="s">
        <v>505</v>
      </c>
      <c r="D45" s="764"/>
      <c r="E45" s="765" t="e">
        <f>IF(AND(E44=0,F44=0,G44=0,H44=0),0,SUM((E44:H44))/D50)</f>
        <v>#DIV/0!</v>
      </c>
      <c r="F45" s="766"/>
      <c r="G45" s="766"/>
      <c r="H45" s="767"/>
      <c r="I45" s="149"/>
      <c r="J45" s="149"/>
      <c r="K45" s="149"/>
      <c r="L45" s="149"/>
      <c r="M45" s="149"/>
      <c r="N45" s="149"/>
      <c r="O45" s="149"/>
      <c r="P45" s="149"/>
      <c r="Q45" s="149"/>
      <c r="R45" s="149"/>
      <c r="S45" s="149"/>
      <c r="T45" s="149"/>
      <c r="U45" s="149"/>
      <c r="V45" s="149"/>
      <c r="W45" s="149"/>
      <c r="X45" s="149"/>
      <c r="Y45" s="149"/>
      <c r="Z45" s="149"/>
      <c r="AA45" s="149"/>
      <c r="AB45" s="149"/>
      <c r="AC45" s="149"/>
      <c r="AD45" s="149"/>
      <c r="AE45" s="149"/>
      <c r="AF45" s="149"/>
      <c r="AG45" s="149"/>
      <c r="AH45" s="149"/>
      <c r="AI45" s="149"/>
      <c r="AJ45" s="149"/>
      <c r="AK45" s="149"/>
      <c r="AL45" s="149"/>
      <c r="AM45" s="149"/>
      <c r="AN45" s="149"/>
      <c r="AO45" s="149"/>
      <c r="AP45" s="149"/>
      <c r="AQ45" s="149"/>
      <c r="AR45" s="149"/>
      <c r="AS45" s="149"/>
      <c r="AT45" s="149"/>
      <c r="AU45" s="149"/>
      <c r="AV45" s="149"/>
      <c r="AW45" s="149"/>
      <c r="AX45" s="149"/>
      <c r="AY45" s="149"/>
      <c r="AZ45" s="149"/>
      <c r="BA45" s="149"/>
      <c r="BB45" s="149"/>
      <c r="BC45" s="149"/>
      <c r="BD45" s="149"/>
      <c r="BE45" s="149"/>
      <c r="BF45" s="149"/>
      <c r="BG45" s="149"/>
      <c r="BH45" s="149"/>
      <c r="BI45" s="149"/>
      <c r="BJ45" s="149"/>
      <c r="BK45" s="149"/>
      <c r="BL45" s="149"/>
      <c r="BM45" s="149"/>
      <c r="BN45" s="149"/>
      <c r="BO45" s="149"/>
      <c r="BP45" s="149"/>
      <c r="BQ45" s="149"/>
      <c r="BR45" s="149"/>
      <c r="BS45" s="149"/>
      <c r="BT45" s="149"/>
      <c r="BU45" s="149"/>
      <c r="BV45" s="149"/>
      <c r="BW45" s="149"/>
      <c r="BX45" s="149"/>
      <c r="BY45" s="149"/>
      <c r="BZ45" s="149"/>
      <c r="CA45" s="149"/>
      <c r="CB45" s="149"/>
      <c r="CC45" s="149"/>
      <c r="CD45" s="149"/>
      <c r="CE45" s="149"/>
      <c r="CF45" s="149"/>
      <c r="CG45" s="149"/>
      <c r="CH45" s="149"/>
      <c r="CI45" s="149"/>
      <c r="CJ45" s="149"/>
      <c r="CK45" s="149"/>
      <c r="CL45" s="149"/>
      <c r="CM45" s="149"/>
      <c r="CN45" s="149"/>
      <c r="CO45" s="149"/>
      <c r="CP45" s="149"/>
      <c r="CQ45" s="149"/>
      <c r="CR45" s="149"/>
      <c r="CS45" s="149"/>
      <c r="CT45" s="149"/>
      <c r="CU45" s="149"/>
      <c r="CV45" s="149"/>
      <c r="CW45" s="149"/>
      <c r="CX45" s="149"/>
      <c r="CY45" s="149"/>
      <c r="CZ45" s="149"/>
      <c r="DA45" s="149"/>
      <c r="DB45" s="149"/>
      <c r="DC45" s="149"/>
      <c r="DD45" s="149"/>
      <c r="DE45" s="149"/>
      <c r="DF45" s="149"/>
      <c r="DG45" s="149"/>
      <c r="DH45" s="149"/>
      <c r="DI45" s="149"/>
      <c r="DJ45" s="149"/>
      <c r="DK45" s="149"/>
      <c r="DL45" s="149"/>
      <c r="DM45" s="149"/>
      <c r="DN45" s="149"/>
      <c r="DO45" s="149"/>
      <c r="DP45" s="149"/>
      <c r="DQ45" s="149"/>
      <c r="DR45" s="149"/>
      <c r="DS45" s="149"/>
      <c r="DT45" s="149"/>
      <c r="DU45" s="149"/>
      <c r="DV45" s="149"/>
      <c r="DW45" s="149"/>
      <c r="DX45" s="149"/>
      <c r="DY45" s="149"/>
      <c r="DZ45" s="149"/>
      <c r="EA45" s="149"/>
      <c r="EB45" s="149"/>
      <c r="EC45" s="149"/>
      <c r="ED45" s="149"/>
      <c r="EE45" s="149"/>
      <c r="EF45" s="149"/>
      <c r="EG45" s="149"/>
      <c r="EH45" s="149"/>
      <c r="EI45" s="149"/>
      <c r="EJ45" s="149"/>
      <c r="EK45" s="149"/>
      <c r="EL45" s="149"/>
      <c r="EM45" s="149"/>
      <c r="EN45" s="149"/>
      <c r="EO45" s="149"/>
      <c r="EP45" s="149"/>
      <c r="EQ45" s="149"/>
      <c r="ER45" s="149"/>
      <c r="ES45" s="149"/>
      <c r="ET45" s="149"/>
      <c r="EU45" s="149"/>
      <c r="EV45" s="149"/>
      <c r="EW45" s="149"/>
      <c r="EX45" s="149"/>
      <c r="EY45" s="149"/>
      <c r="EZ45" s="149"/>
      <c r="FA45" s="149"/>
      <c r="FB45" s="149"/>
      <c r="FC45" s="149"/>
      <c r="FD45" s="149"/>
      <c r="FE45" s="149"/>
      <c r="FF45" s="149"/>
      <c r="FG45" s="149"/>
      <c r="FH45" s="149"/>
      <c r="FI45" s="149"/>
      <c r="FJ45" s="149"/>
      <c r="FK45" s="149"/>
      <c r="FL45" s="149"/>
      <c r="FM45" s="149"/>
      <c r="FN45" s="149"/>
      <c r="FO45" s="149"/>
      <c r="FP45" s="149"/>
      <c r="FQ45" s="149"/>
      <c r="FR45" s="149"/>
      <c r="FS45" s="149"/>
      <c r="FT45" s="149"/>
      <c r="FU45" s="149"/>
      <c r="FV45" s="149"/>
      <c r="FW45" s="149"/>
      <c r="FX45" s="149"/>
      <c r="FY45" s="149"/>
      <c r="FZ45" s="149"/>
      <c r="GA45" s="149"/>
      <c r="GB45" s="149"/>
      <c r="GC45" s="149"/>
      <c r="GD45" s="149"/>
      <c r="GE45" s="149"/>
      <c r="GF45" s="149"/>
      <c r="GG45" s="149"/>
      <c r="GH45" s="149"/>
      <c r="GI45" s="149"/>
      <c r="GJ45" s="149"/>
      <c r="GK45" s="149"/>
      <c r="GL45" s="149"/>
      <c r="GM45" s="149"/>
      <c r="GN45" s="149"/>
      <c r="GO45" s="149"/>
      <c r="GP45" s="149"/>
      <c r="GQ45" s="149"/>
      <c r="GR45" s="149"/>
      <c r="GS45" s="149"/>
      <c r="GT45" s="149"/>
      <c r="GU45" s="149"/>
      <c r="GV45" s="149"/>
      <c r="GW45" s="149"/>
      <c r="GX45" s="149"/>
      <c r="GY45" s="149"/>
      <c r="GZ45" s="149"/>
      <c r="HA45" s="149"/>
      <c r="HB45" s="149"/>
      <c r="HC45" s="149"/>
      <c r="HD45" s="149"/>
      <c r="HE45" s="149"/>
      <c r="HF45" s="149"/>
      <c r="HG45" s="149"/>
      <c r="HH45" s="149"/>
      <c r="HI45" s="149"/>
      <c r="HJ45" s="149"/>
      <c r="HK45" s="149"/>
      <c r="HL45" s="149"/>
      <c r="HM45" s="149"/>
      <c r="HN45" s="149"/>
      <c r="HO45" s="149"/>
      <c r="HP45" s="149"/>
      <c r="HQ45" s="149"/>
      <c r="HR45" s="149"/>
      <c r="HS45" s="149"/>
      <c r="HT45" s="149"/>
      <c r="HU45" s="149"/>
      <c r="HV45" s="149"/>
      <c r="HW45" s="149"/>
      <c r="HX45" s="149"/>
      <c r="HY45" s="149"/>
      <c r="HZ45" s="149"/>
      <c r="IA45" s="149"/>
      <c r="IB45" s="149"/>
      <c r="IC45" s="149"/>
      <c r="ID45" s="149"/>
      <c r="IE45" s="149"/>
      <c r="IF45" s="149"/>
      <c r="IG45" s="149"/>
      <c r="IH45" s="149"/>
      <c r="II45" s="149"/>
      <c r="IJ45" s="149"/>
      <c r="IK45" s="149"/>
      <c r="IL45" s="149"/>
      <c r="IM45" s="149"/>
      <c r="IN45" s="149"/>
      <c r="IO45" s="149"/>
      <c r="IP45" s="149"/>
      <c r="IQ45" s="149"/>
      <c r="IR45" s="149"/>
      <c r="IS45" s="149"/>
      <c r="IT45" s="149"/>
      <c r="IU45" s="149"/>
      <c r="IV45" s="149"/>
      <c r="IW45" s="149"/>
    </row>
    <row r="46" spans="1:257" s="29" customFormat="1" x14ac:dyDescent="0.25">
      <c r="A46" s="149"/>
      <c r="B46" s="149"/>
      <c r="C46" s="149"/>
      <c r="D46" s="149"/>
      <c r="E46" s="353"/>
      <c r="F46" s="353"/>
      <c r="G46" s="353"/>
      <c r="H46" s="353"/>
      <c r="I46" s="149"/>
      <c r="J46" s="149"/>
      <c r="K46" s="149"/>
      <c r="L46" s="149"/>
      <c r="M46" s="149"/>
      <c r="N46" s="149"/>
      <c r="O46" s="149"/>
      <c r="P46" s="149"/>
      <c r="Q46" s="149"/>
      <c r="R46" s="149"/>
      <c r="S46" s="149"/>
      <c r="T46" s="149"/>
      <c r="U46" s="149"/>
      <c r="V46" s="149"/>
      <c r="W46" s="149"/>
      <c r="X46" s="149"/>
      <c r="Y46" s="149"/>
      <c r="Z46" s="149"/>
      <c r="AA46" s="149"/>
      <c r="AB46" s="149"/>
      <c r="AC46" s="149"/>
      <c r="AD46" s="149"/>
      <c r="AE46" s="149"/>
      <c r="AF46" s="149"/>
      <c r="AG46" s="149"/>
      <c r="AH46" s="149"/>
      <c r="AI46" s="149"/>
      <c r="AJ46" s="149"/>
      <c r="AK46" s="149"/>
      <c r="AL46" s="149"/>
      <c r="AM46" s="149"/>
      <c r="AN46" s="149"/>
      <c r="AO46" s="149"/>
      <c r="AP46" s="149"/>
      <c r="AQ46" s="149"/>
      <c r="AR46" s="149"/>
      <c r="AS46" s="149"/>
      <c r="AT46" s="149"/>
      <c r="AU46" s="149"/>
      <c r="AV46" s="149"/>
      <c r="AW46" s="149"/>
      <c r="AX46" s="149"/>
      <c r="AY46" s="149"/>
      <c r="AZ46" s="149"/>
      <c r="BA46" s="149"/>
      <c r="BB46" s="149"/>
      <c r="BC46" s="149"/>
      <c r="BD46" s="149"/>
      <c r="BE46" s="149"/>
      <c r="BF46" s="149"/>
      <c r="BG46" s="149"/>
      <c r="BH46" s="149"/>
      <c r="BI46" s="149"/>
      <c r="BJ46" s="149"/>
      <c r="BK46" s="149"/>
      <c r="BL46" s="149"/>
      <c r="BM46" s="149"/>
      <c r="BN46" s="149"/>
      <c r="BO46" s="149"/>
      <c r="BP46" s="149"/>
      <c r="BQ46" s="149"/>
      <c r="BR46" s="149"/>
      <c r="BS46" s="149"/>
      <c r="BT46" s="149"/>
      <c r="BU46" s="149"/>
      <c r="BV46" s="149"/>
      <c r="BW46" s="149"/>
      <c r="BX46" s="149"/>
      <c r="BY46" s="149"/>
      <c r="BZ46" s="149"/>
      <c r="CA46" s="149"/>
      <c r="CB46" s="149"/>
      <c r="CC46" s="149"/>
      <c r="CD46" s="149"/>
      <c r="CE46" s="149"/>
      <c r="CF46" s="149"/>
      <c r="CG46" s="149"/>
      <c r="CH46" s="149"/>
      <c r="CI46" s="149"/>
      <c r="CJ46" s="149"/>
      <c r="CK46" s="149"/>
      <c r="CL46" s="149"/>
      <c r="CM46" s="149"/>
      <c r="CN46" s="149"/>
      <c r="CO46" s="149"/>
      <c r="CP46" s="149"/>
      <c r="CQ46" s="149"/>
      <c r="CR46" s="149"/>
      <c r="CS46" s="149"/>
      <c r="CT46" s="149"/>
      <c r="CU46" s="149"/>
      <c r="CV46" s="149"/>
      <c r="CW46" s="149"/>
      <c r="CX46" s="149"/>
      <c r="CY46" s="149"/>
      <c r="CZ46" s="149"/>
      <c r="DA46" s="149"/>
      <c r="DB46" s="149"/>
      <c r="DC46" s="149"/>
      <c r="DD46" s="149"/>
      <c r="DE46" s="149"/>
      <c r="DF46" s="149"/>
      <c r="DG46" s="149"/>
      <c r="DH46" s="149"/>
      <c r="DI46" s="149"/>
      <c r="DJ46" s="149"/>
      <c r="DK46" s="149"/>
      <c r="DL46" s="149"/>
      <c r="DM46" s="149"/>
      <c r="DN46" s="149"/>
      <c r="DO46" s="149"/>
      <c r="DP46" s="149"/>
      <c r="DQ46" s="149"/>
      <c r="DR46" s="149"/>
      <c r="DS46" s="149"/>
      <c r="DT46" s="149"/>
      <c r="DU46" s="149"/>
      <c r="DV46" s="149"/>
      <c r="DW46" s="149"/>
      <c r="DX46" s="149"/>
      <c r="DY46" s="149"/>
      <c r="DZ46" s="149"/>
      <c r="EA46" s="149"/>
      <c r="EB46" s="149"/>
      <c r="EC46" s="149"/>
      <c r="ED46" s="149"/>
      <c r="EE46" s="149"/>
      <c r="EF46" s="149"/>
      <c r="EG46" s="149"/>
      <c r="EH46" s="149"/>
      <c r="EI46" s="149"/>
      <c r="EJ46" s="149"/>
      <c r="EK46" s="149"/>
      <c r="EL46" s="149"/>
      <c r="EM46" s="149"/>
      <c r="EN46" s="149"/>
      <c r="EO46" s="149"/>
      <c r="EP46" s="149"/>
      <c r="EQ46" s="149"/>
      <c r="ER46" s="149"/>
      <c r="ES46" s="149"/>
      <c r="ET46" s="149"/>
      <c r="EU46" s="149"/>
      <c r="EV46" s="149"/>
      <c r="EW46" s="149"/>
      <c r="EX46" s="149"/>
      <c r="EY46" s="149"/>
      <c r="EZ46" s="149"/>
      <c r="FA46" s="149"/>
      <c r="FB46" s="149"/>
      <c r="FC46" s="149"/>
      <c r="FD46" s="149"/>
      <c r="FE46" s="149"/>
      <c r="FF46" s="149"/>
      <c r="FG46" s="149"/>
      <c r="FH46" s="149"/>
      <c r="FI46" s="149"/>
      <c r="FJ46" s="149"/>
      <c r="FK46" s="149"/>
      <c r="FL46" s="149"/>
      <c r="FM46" s="149"/>
      <c r="FN46" s="149"/>
      <c r="FO46" s="149"/>
      <c r="FP46" s="149"/>
      <c r="FQ46" s="149"/>
      <c r="FR46" s="149"/>
      <c r="FS46" s="149"/>
      <c r="FT46" s="149"/>
      <c r="FU46" s="149"/>
      <c r="FV46" s="149"/>
      <c r="FW46" s="149"/>
      <c r="FX46" s="149"/>
      <c r="FY46" s="149"/>
      <c r="FZ46" s="149"/>
      <c r="GA46" s="149"/>
      <c r="GB46" s="149"/>
      <c r="GC46" s="149"/>
      <c r="GD46" s="149"/>
      <c r="GE46" s="149"/>
      <c r="GF46" s="149"/>
      <c r="GG46" s="149"/>
      <c r="GH46" s="149"/>
      <c r="GI46" s="149"/>
      <c r="GJ46" s="149"/>
      <c r="GK46" s="149"/>
      <c r="GL46" s="149"/>
      <c r="GM46" s="149"/>
      <c r="GN46" s="149"/>
      <c r="GO46" s="149"/>
      <c r="GP46" s="149"/>
      <c r="GQ46" s="149"/>
      <c r="GR46" s="149"/>
      <c r="GS46" s="149"/>
      <c r="GT46" s="149"/>
      <c r="GU46" s="149"/>
      <c r="GV46" s="149"/>
      <c r="GW46" s="149"/>
      <c r="GX46" s="149"/>
      <c r="GY46" s="149"/>
      <c r="GZ46" s="149"/>
      <c r="HA46" s="149"/>
      <c r="HB46" s="149"/>
      <c r="HC46" s="149"/>
      <c r="HD46" s="149"/>
      <c r="HE46" s="149"/>
      <c r="HF46" s="149"/>
      <c r="HG46" s="149"/>
      <c r="HH46" s="149"/>
      <c r="HI46" s="149"/>
      <c r="HJ46" s="149"/>
      <c r="HK46" s="149"/>
      <c r="HL46" s="149"/>
      <c r="HM46" s="149"/>
      <c r="HN46" s="149"/>
      <c r="HO46" s="149"/>
      <c r="HP46" s="149"/>
      <c r="HQ46" s="149"/>
      <c r="HR46" s="149"/>
      <c r="HS46" s="149"/>
      <c r="HT46" s="149"/>
      <c r="HU46" s="149"/>
      <c r="HV46" s="149"/>
      <c r="HW46" s="149"/>
      <c r="HX46" s="149"/>
      <c r="HY46" s="149"/>
      <c r="HZ46" s="149"/>
      <c r="IA46" s="149"/>
      <c r="IB46" s="149"/>
      <c r="IC46" s="149"/>
      <c r="ID46" s="149"/>
      <c r="IE46" s="149"/>
      <c r="IF46" s="149"/>
      <c r="IG46" s="149"/>
      <c r="IH46" s="149"/>
      <c r="II46" s="149"/>
      <c r="IJ46" s="149"/>
      <c r="IK46" s="149"/>
      <c r="IL46" s="149"/>
      <c r="IM46" s="149"/>
      <c r="IN46" s="149"/>
      <c r="IO46" s="149"/>
      <c r="IP46" s="149"/>
      <c r="IQ46" s="149"/>
      <c r="IR46" s="149"/>
      <c r="IS46" s="149"/>
      <c r="IT46" s="149"/>
      <c r="IU46" s="149"/>
      <c r="IV46" s="149"/>
      <c r="IW46" s="149"/>
    </row>
    <row r="50" spans="1:257" s="174" customFormat="1" ht="17.25" hidden="1" customHeight="1" x14ac:dyDescent="0.25">
      <c r="A50" s="171" t="s">
        <v>506</v>
      </c>
      <c r="B50" s="171"/>
      <c r="C50" s="172" t="s">
        <v>507</v>
      </c>
      <c r="D50" s="172">
        <f>SUM(E50:H50)</f>
        <v>0</v>
      </c>
      <c r="E50" s="173">
        <f>IF(E41="",0,1)</f>
        <v>0</v>
      </c>
      <c r="F50" s="173">
        <f>IF(F41="",0,1)</f>
        <v>0</v>
      </c>
      <c r="G50" s="173">
        <f>IF(G41="",0,1)</f>
        <v>0</v>
      </c>
      <c r="H50" s="173">
        <f>IF(H41="",0,1)</f>
        <v>0</v>
      </c>
      <c r="I50" s="171"/>
      <c r="J50" s="171"/>
      <c r="K50" s="171"/>
      <c r="L50" s="171"/>
      <c r="M50" s="171"/>
      <c r="N50" s="171"/>
      <c r="O50" s="171"/>
      <c r="P50" s="171"/>
      <c r="Q50" s="171"/>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1"/>
      <c r="AY50" s="171"/>
      <c r="AZ50" s="171"/>
      <c r="BA50" s="171"/>
      <c r="BB50" s="171"/>
      <c r="BC50" s="171"/>
      <c r="BD50" s="171"/>
      <c r="BE50" s="171"/>
      <c r="BF50" s="171"/>
      <c r="BG50" s="171"/>
      <c r="BH50" s="171"/>
      <c r="BI50" s="171"/>
      <c r="BJ50" s="171"/>
      <c r="BK50" s="171"/>
      <c r="BL50" s="171"/>
      <c r="BM50" s="171"/>
      <c r="BN50" s="171"/>
      <c r="BO50" s="171"/>
      <c r="BP50" s="171"/>
      <c r="BQ50" s="171"/>
      <c r="BR50" s="171"/>
      <c r="BS50" s="171"/>
      <c r="BT50" s="171"/>
      <c r="BU50" s="171"/>
      <c r="BV50" s="171"/>
      <c r="BW50" s="171"/>
      <c r="BX50" s="171"/>
      <c r="BY50" s="171"/>
      <c r="BZ50" s="171"/>
      <c r="CA50" s="171"/>
      <c r="CB50" s="171"/>
      <c r="CC50" s="171"/>
      <c r="CD50" s="171"/>
      <c r="CE50" s="171"/>
      <c r="CF50" s="171"/>
      <c r="CG50" s="171"/>
      <c r="CH50" s="171"/>
      <c r="CI50" s="171"/>
      <c r="CJ50" s="171"/>
      <c r="CK50" s="171"/>
      <c r="CL50" s="171"/>
      <c r="CM50" s="171"/>
      <c r="CN50" s="171"/>
      <c r="CO50" s="171"/>
      <c r="CP50" s="171"/>
      <c r="CQ50" s="171"/>
      <c r="CR50" s="171"/>
      <c r="CS50" s="171"/>
      <c r="CT50" s="171"/>
      <c r="CU50" s="171"/>
      <c r="CV50" s="171"/>
      <c r="CW50" s="171"/>
      <c r="CX50" s="171"/>
      <c r="CY50" s="171"/>
      <c r="CZ50" s="171"/>
      <c r="DA50" s="171"/>
      <c r="DB50" s="171"/>
      <c r="DC50" s="171"/>
      <c r="DD50" s="171"/>
      <c r="DE50" s="171"/>
      <c r="DF50" s="171"/>
      <c r="DG50" s="171"/>
      <c r="DH50" s="171"/>
      <c r="DI50" s="171"/>
      <c r="DJ50" s="171"/>
      <c r="DK50" s="171"/>
      <c r="DL50" s="171"/>
      <c r="DM50" s="171"/>
      <c r="DN50" s="171"/>
      <c r="DO50" s="171"/>
      <c r="DP50" s="171"/>
      <c r="DQ50" s="171"/>
      <c r="DR50" s="171"/>
      <c r="DS50" s="171"/>
      <c r="DT50" s="171"/>
      <c r="DU50" s="171"/>
      <c r="DV50" s="171"/>
      <c r="DW50" s="171"/>
      <c r="DX50" s="171"/>
      <c r="DY50" s="171"/>
      <c r="DZ50" s="171"/>
      <c r="EA50" s="171"/>
      <c r="EB50" s="171"/>
      <c r="EC50" s="171"/>
      <c r="ED50" s="171"/>
      <c r="EE50" s="171"/>
      <c r="EF50" s="171"/>
      <c r="EG50" s="171"/>
      <c r="EH50" s="171"/>
      <c r="EI50" s="171"/>
      <c r="EJ50" s="171"/>
      <c r="EK50" s="171"/>
      <c r="EL50" s="171"/>
      <c r="EM50" s="171"/>
      <c r="EN50" s="171"/>
      <c r="EO50" s="171"/>
      <c r="EP50" s="171"/>
      <c r="EQ50" s="171"/>
      <c r="ER50" s="171"/>
      <c r="ES50" s="171"/>
      <c r="ET50" s="171"/>
      <c r="EU50" s="171"/>
      <c r="EV50" s="171"/>
      <c r="EW50" s="171"/>
      <c r="EX50" s="171"/>
      <c r="EY50" s="171"/>
      <c r="EZ50" s="171"/>
      <c r="FA50" s="171"/>
      <c r="FB50" s="171"/>
      <c r="FC50" s="171"/>
      <c r="FD50" s="171"/>
      <c r="FE50" s="171"/>
      <c r="FF50" s="171"/>
      <c r="FG50" s="171"/>
      <c r="FH50" s="171"/>
      <c r="FI50" s="171"/>
      <c r="FJ50" s="171"/>
      <c r="FK50" s="171"/>
      <c r="FL50" s="171"/>
      <c r="FM50" s="171"/>
      <c r="FN50" s="171"/>
      <c r="FO50" s="171"/>
      <c r="FP50" s="171"/>
      <c r="FQ50" s="171"/>
      <c r="FR50" s="171"/>
      <c r="FS50" s="171"/>
      <c r="FT50" s="171"/>
      <c r="FU50" s="171"/>
      <c r="FV50" s="171"/>
      <c r="FW50" s="171"/>
      <c r="FX50" s="171"/>
      <c r="FY50" s="171"/>
      <c r="FZ50" s="171"/>
      <c r="GA50" s="171"/>
      <c r="GB50" s="171"/>
      <c r="GC50" s="171"/>
      <c r="GD50" s="171"/>
      <c r="GE50" s="171"/>
      <c r="GF50" s="171"/>
      <c r="GG50" s="171"/>
      <c r="GH50" s="171"/>
      <c r="GI50" s="171"/>
      <c r="GJ50" s="171"/>
      <c r="GK50" s="171"/>
      <c r="GL50" s="171"/>
      <c r="GM50" s="171"/>
      <c r="GN50" s="171"/>
      <c r="GO50" s="171"/>
      <c r="GP50" s="171"/>
      <c r="GQ50" s="171"/>
      <c r="GR50" s="171"/>
      <c r="GS50" s="171"/>
      <c r="GT50" s="171"/>
      <c r="GU50" s="171"/>
      <c r="GV50" s="171"/>
      <c r="GW50" s="171"/>
      <c r="GX50" s="171"/>
      <c r="GY50" s="171"/>
      <c r="GZ50" s="171"/>
      <c r="HA50" s="171"/>
      <c r="HB50" s="171"/>
      <c r="HC50" s="171"/>
      <c r="HD50" s="171"/>
      <c r="HE50" s="171"/>
      <c r="HF50" s="171"/>
      <c r="HG50" s="171"/>
      <c r="HH50" s="171"/>
      <c r="HI50" s="171"/>
      <c r="HJ50" s="171"/>
      <c r="HK50" s="171"/>
      <c r="HL50" s="171"/>
      <c r="HM50" s="171"/>
      <c r="HN50" s="171"/>
      <c r="HO50" s="171"/>
      <c r="HP50" s="171"/>
      <c r="HQ50" s="171"/>
      <c r="HR50" s="171"/>
      <c r="HS50" s="171"/>
      <c r="HT50" s="171"/>
      <c r="HU50" s="171"/>
      <c r="HV50" s="171"/>
      <c r="HW50" s="171"/>
      <c r="HX50" s="171"/>
      <c r="HY50" s="171"/>
      <c r="HZ50" s="171"/>
      <c r="IA50" s="171"/>
      <c r="IB50" s="171"/>
      <c r="IC50" s="171"/>
      <c r="ID50" s="171"/>
      <c r="IE50" s="171"/>
      <c r="IF50" s="171"/>
      <c r="IG50" s="171"/>
      <c r="IH50" s="171"/>
      <c r="II50" s="171"/>
      <c r="IJ50" s="171"/>
      <c r="IK50" s="171"/>
      <c r="IL50" s="171"/>
      <c r="IM50" s="171"/>
      <c r="IN50" s="171"/>
      <c r="IO50" s="171"/>
      <c r="IP50" s="171"/>
      <c r="IQ50" s="171"/>
      <c r="IR50" s="171"/>
      <c r="IS50" s="171"/>
      <c r="IT50" s="171"/>
      <c r="IU50" s="171"/>
      <c r="IV50" s="171"/>
      <c r="IW50" s="171"/>
    </row>
    <row r="51" spans="1:257" ht="17.25" customHeight="1" x14ac:dyDescent="0.25">
      <c r="A51" s="149"/>
      <c r="D51" s="175"/>
    </row>
    <row r="52" spans="1:257" ht="21" customHeight="1" x14ac:dyDescent="0.25"/>
    <row r="53" spans="1:257" ht="17.25" customHeight="1" x14ac:dyDescent="0.25"/>
    <row r="54" spans="1:257" ht="17.25" customHeight="1" x14ac:dyDescent="0.25"/>
    <row r="56" spans="1:257" ht="16.5" customHeight="1" x14ac:dyDescent="0.25"/>
    <row r="57" spans="1:257" ht="21.9" customHeight="1" x14ac:dyDescent="0.25"/>
    <row r="58" spans="1:257" ht="44.1" customHeight="1" x14ac:dyDescent="0.25"/>
    <row r="59" spans="1:257" ht="16.5" customHeight="1" x14ac:dyDescent="0.25"/>
    <row r="60" spans="1:257" ht="16.5" customHeight="1" x14ac:dyDescent="0.25"/>
    <row r="61" spans="1:257" ht="21.9" customHeight="1" x14ac:dyDescent="0.25"/>
    <row r="62" spans="1:257" ht="44.1" customHeight="1" x14ac:dyDescent="0.25"/>
    <row r="63" spans="1:257" ht="16.5" customHeight="1" x14ac:dyDescent="0.25"/>
    <row r="65" ht="12.75" hidden="1" customHeight="1" x14ac:dyDescent="0.25"/>
  </sheetData>
  <sheetProtection algorithmName="SHA-512" hashValue="MGfNJBAl/MKU7KG4TCS5bPteXITs8wIYWpi1MXnyYj0xZFKWr6hI9opSI9vYwzOD6Tsi7i0U1etbi9cej0FbHw==" saltValue="mTAmDZMenm484W21Rf43CQ==" spinCount="100000" sheet="1" objects="1" scenarios="1" selectLockedCells="1"/>
  <mergeCells count="8">
    <mergeCell ref="A34:H34"/>
    <mergeCell ref="C45:D45"/>
    <mergeCell ref="E45:H45"/>
    <mergeCell ref="A6:C6"/>
    <mergeCell ref="A7:C7"/>
    <mergeCell ref="A8:C8"/>
    <mergeCell ref="E10:H10"/>
    <mergeCell ref="C31:D31"/>
  </mergeCells>
  <conditionalFormatting sqref="C9">
    <cfRule type="containsText" dxfId="19" priority="10" operator="containsText" text="Selected">
      <formula>NOT(ISERROR(SEARCH("Selected",C9)))</formula>
    </cfRule>
    <cfRule type="containsText" dxfId="18" priority="11" operator="containsText" text="No">
      <formula>NOT(ISERROR(SEARCH("No",C9)))</formula>
    </cfRule>
  </conditionalFormatting>
  <conditionalFormatting sqref="C45">
    <cfRule type="expression" dxfId="17" priority="6">
      <formula>#REF!="Database"</formula>
    </cfRule>
  </conditionalFormatting>
  <conditionalFormatting sqref="D36:F36">
    <cfRule type="expression" dxfId="16" priority="1">
      <formula>#REF!="Database"</formula>
    </cfRule>
  </conditionalFormatting>
  <conditionalFormatting sqref="E10 A10:D35 E11:H12 E17:G18 E20:G24 E26:G28 E29:H29 H30 E31:G31 E32:H33 E35:H35 A36:C36 G36:H36 A37:H44 A45:B45 E45">
    <cfRule type="expression" dxfId="15" priority="9">
      <formula>#REF!="Database"</formula>
    </cfRule>
  </conditionalFormatting>
  <conditionalFormatting sqref="E13:G16">
    <cfRule type="expression" dxfId="14" priority="5">
      <formula>#REF!="Database"</formula>
    </cfRule>
  </conditionalFormatting>
  <conditionalFormatting sqref="E19:G19">
    <cfRule type="expression" dxfId="13" priority="4">
      <formula>#REF!="Database"</formula>
    </cfRule>
  </conditionalFormatting>
  <conditionalFormatting sqref="E25:G25">
    <cfRule type="expression" dxfId="12" priority="3">
      <formula>#REF!="Database"</formula>
    </cfRule>
  </conditionalFormatting>
  <conditionalFormatting sqref="E30:G30">
    <cfRule type="expression" dxfId="11" priority="2">
      <formula>#REF!="Database"</formula>
    </cfRule>
  </conditionalFormatting>
  <conditionalFormatting sqref="H13:H28">
    <cfRule type="expression" dxfId="10" priority="7">
      <formula>#REF!="Database"</formula>
    </cfRule>
  </conditionalFormatting>
  <conditionalFormatting sqref="H31">
    <cfRule type="expression" dxfId="9" priority="8">
      <formula>#REF!="Database"</formula>
    </cfRule>
  </conditionalFormatting>
  <hyperlinks>
    <hyperlink ref="A8:B8" location="HCI!GF6" display="HCI!GF6" xr:uid="{00000000-0004-0000-0B00-000000000000}"/>
    <hyperlink ref="A8:C8" location="HCI!GF6" display="HCI for proposed project:" xr:uid="{00000000-0004-0000-0B00-000001000000}"/>
  </hyperlinks>
  <printOptions horizontalCentered="1"/>
  <pageMargins left="0.25" right="0.25" top="0.25" bottom="0.25" header="0" footer="0"/>
  <pageSetup scale="58" orientation="portrait" r:id="rId1"/>
  <headerFooter alignWithMargins="0"/>
  <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FFFF00"/>
    <pageSetUpPr fitToPage="1"/>
  </sheetPr>
  <dimension ref="B2:U66"/>
  <sheetViews>
    <sheetView showGridLines="0" workbookViewId="0">
      <selection activeCell="R11" sqref="R11:X11"/>
    </sheetView>
  </sheetViews>
  <sheetFormatPr defaultColWidth="9.109375" defaultRowHeight="13.2" x14ac:dyDescent="0.25"/>
  <cols>
    <col min="1" max="1" width="4.6640625" style="29" customWidth="1"/>
    <col min="2" max="2" width="10" style="29" customWidth="1"/>
    <col min="3" max="3" width="16.6640625" style="29" customWidth="1"/>
    <col min="4" max="4" width="25" style="29" customWidth="1"/>
    <col min="5" max="5" width="22.6640625" style="29" customWidth="1"/>
    <col min="6" max="6" width="23.5546875" style="29" customWidth="1"/>
    <col min="7" max="7" width="22.6640625" style="29" customWidth="1"/>
    <col min="8" max="8" width="40.109375" style="40" customWidth="1"/>
    <col min="9" max="16384" width="9.109375" style="29"/>
  </cols>
  <sheetData>
    <row r="2" spans="2:9" ht="21.9" customHeight="1" x14ac:dyDescent="0.25">
      <c r="B2" s="178" t="str">
        <f>'Project Data'!A2&amp;" "&amp;'Project Data'!A3</f>
        <v>DGS-30-198 (Rev. 07/24)</v>
      </c>
      <c r="C2" s="178"/>
      <c r="D2" s="178"/>
      <c r="E2" s="769" t="s">
        <v>508</v>
      </c>
      <c r="F2" s="769"/>
      <c r="G2" s="181">
        <f ca="1">TODAY()</f>
        <v>45489</v>
      </c>
      <c r="H2" s="179"/>
      <c r="I2" s="178"/>
    </row>
    <row r="3" spans="2:9" ht="21.9" hidden="1" customHeight="1" x14ac:dyDescent="0.25">
      <c r="C3" s="180"/>
      <c r="D3" s="180"/>
    </row>
    <row r="4" spans="2:9" ht="11.1" customHeight="1" x14ac:dyDescent="0.25">
      <c r="B4" s="182"/>
      <c r="C4" s="182"/>
      <c r="D4" s="182"/>
      <c r="G4" s="181"/>
    </row>
    <row r="5" spans="2:9" ht="21.9" customHeight="1" x14ac:dyDescent="0.25">
      <c r="B5" s="784" t="s">
        <v>509</v>
      </c>
      <c r="C5" s="784"/>
      <c r="D5" s="782">
        <f>'Project Data'!K10</f>
        <v>0</v>
      </c>
      <c r="E5" s="782"/>
      <c r="F5" s="782"/>
      <c r="G5" s="782"/>
    </row>
    <row r="6" spans="2:9" ht="21.9" customHeight="1" x14ac:dyDescent="0.25">
      <c r="B6" s="784" t="s">
        <v>510</v>
      </c>
      <c r="C6" s="784"/>
      <c r="D6" s="183">
        <f>'Project Data'!G10</f>
        <v>0</v>
      </c>
      <c r="E6" s="184" t="s">
        <v>511</v>
      </c>
      <c r="F6" s="183">
        <f>'Project Data'!G11</f>
        <v>0</v>
      </c>
      <c r="G6" s="185"/>
    </row>
    <row r="7" spans="2:9" ht="11.1" customHeight="1" thickBot="1" x14ac:dyDescent="0.3"/>
    <row r="8" spans="2:9" ht="41.25" customHeight="1" thickBot="1" x14ac:dyDescent="0.3">
      <c r="B8" s="785" t="s">
        <v>14</v>
      </c>
      <c r="C8" s="786"/>
      <c r="D8" s="787"/>
      <c r="E8" s="227" t="s">
        <v>512</v>
      </c>
      <c r="F8" s="228" t="s">
        <v>513</v>
      </c>
      <c r="G8" s="229" t="s">
        <v>514</v>
      </c>
      <c r="H8" s="186" t="s">
        <v>515</v>
      </c>
    </row>
    <row r="9" spans="2:9" ht="11.1" customHeight="1" x14ac:dyDescent="0.25">
      <c r="B9" s="783"/>
      <c r="C9" s="783"/>
      <c r="D9" s="783"/>
      <c r="E9" s="198"/>
      <c r="F9" s="198"/>
      <c r="G9" s="198"/>
      <c r="H9" s="199"/>
    </row>
    <row r="10" spans="2:9" ht="21.9" customHeight="1" x14ac:dyDescent="0.25">
      <c r="B10" s="788" t="s">
        <v>215</v>
      </c>
      <c r="C10" s="788"/>
      <c r="D10" s="788"/>
      <c r="E10" s="276"/>
      <c r="F10" s="276"/>
      <c r="G10" s="187">
        <f>E10+F10</f>
        <v>0</v>
      </c>
      <c r="H10" s="188"/>
    </row>
    <row r="11" spans="2:9" ht="21.9" customHeight="1" x14ac:dyDescent="0.25">
      <c r="B11" s="789" t="s">
        <v>516</v>
      </c>
      <c r="C11" s="790"/>
      <c r="D11" s="791"/>
      <c r="E11" s="189"/>
      <c r="F11" s="189"/>
      <c r="G11" s="187">
        <f t="shared" ref="G11:G14" si="0">E11+F11</f>
        <v>0</v>
      </c>
      <c r="H11" s="188"/>
    </row>
    <row r="12" spans="2:9" ht="21.9" customHeight="1" x14ac:dyDescent="0.25">
      <c r="B12" s="789" t="s">
        <v>517</v>
      </c>
      <c r="C12" s="790"/>
      <c r="D12" s="791"/>
      <c r="E12" s="189"/>
      <c r="F12" s="189"/>
      <c r="G12" s="187">
        <f t="shared" si="0"/>
        <v>0</v>
      </c>
      <c r="H12" s="188"/>
    </row>
    <row r="13" spans="2:9" ht="21.9" customHeight="1" x14ac:dyDescent="0.25">
      <c r="B13" s="789" t="s">
        <v>518</v>
      </c>
      <c r="C13" s="790"/>
      <c r="D13" s="791"/>
      <c r="E13" s="189"/>
      <c r="F13" s="189"/>
      <c r="G13" s="187">
        <f t="shared" si="0"/>
        <v>0</v>
      </c>
      <c r="H13" s="188"/>
    </row>
    <row r="14" spans="2:9" ht="21.9" customHeight="1" thickBot="1" x14ac:dyDescent="0.3">
      <c r="B14" s="789" t="s">
        <v>519</v>
      </c>
      <c r="C14" s="790"/>
      <c r="D14" s="791"/>
      <c r="E14" s="288"/>
      <c r="F14" s="288"/>
      <c r="G14" s="289">
        <f t="shared" si="0"/>
        <v>0</v>
      </c>
      <c r="H14" s="188"/>
    </row>
    <row r="15" spans="2:9" ht="21.9" customHeight="1" x14ac:dyDescent="0.25">
      <c r="B15" s="780" t="s">
        <v>520</v>
      </c>
      <c r="C15" s="781"/>
      <c r="D15" s="781"/>
      <c r="E15" s="286">
        <f>SUM(E10:E14)</f>
        <v>0</v>
      </c>
      <c r="F15" s="286">
        <f>SUM(F10:F14)</f>
        <v>0</v>
      </c>
      <c r="G15" s="286">
        <f>SUM(G10:G14)</f>
        <v>0</v>
      </c>
      <c r="H15" s="287"/>
    </row>
    <row r="16" spans="2:9" ht="11.1" customHeight="1" x14ac:dyDescent="0.25">
      <c r="B16" s="783"/>
      <c r="C16" s="783"/>
      <c r="D16" s="783"/>
      <c r="E16" s="285"/>
      <c r="F16" s="198"/>
      <c r="G16" s="198"/>
      <c r="H16" s="199"/>
    </row>
    <row r="17" spans="2:21" ht="21.9" customHeight="1" x14ac:dyDescent="0.25">
      <c r="B17" s="776" t="s">
        <v>521</v>
      </c>
      <c r="C17" s="777"/>
      <c r="D17" s="778"/>
      <c r="E17" s="276"/>
      <c r="F17" s="276"/>
      <c r="G17" s="187">
        <f>E17+F17</f>
        <v>0</v>
      </c>
      <c r="H17" s="188"/>
    </row>
    <row r="18" spans="2:21" ht="21.9" customHeight="1" x14ac:dyDescent="0.25">
      <c r="B18" s="770" t="s">
        <v>139</v>
      </c>
      <c r="C18" s="771"/>
      <c r="D18" s="772"/>
      <c r="E18" s="189"/>
      <c r="F18" s="189"/>
      <c r="G18" s="187">
        <f>E18+F18</f>
        <v>0</v>
      </c>
      <c r="H18" s="188"/>
    </row>
    <row r="19" spans="2:21" ht="21.9" customHeight="1" x14ac:dyDescent="0.25">
      <c r="B19" s="770" t="s">
        <v>141</v>
      </c>
      <c r="C19" s="771"/>
      <c r="D19" s="772"/>
      <c r="E19" s="189"/>
      <c r="F19" s="189"/>
      <c r="G19" s="187">
        <f t="shared" ref="G19:G28" si="1">E19+F19</f>
        <v>0</v>
      </c>
      <c r="H19" s="188"/>
    </row>
    <row r="20" spans="2:21" ht="21.9" customHeight="1" x14ac:dyDescent="0.25">
      <c r="B20" s="770" t="s">
        <v>522</v>
      </c>
      <c r="C20" s="771"/>
      <c r="D20" s="772"/>
      <c r="E20" s="189"/>
      <c r="F20" s="189"/>
      <c r="G20" s="187">
        <f t="shared" si="1"/>
        <v>0</v>
      </c>
      <c r="H20" s="188"/>
    </row>
    <row r="21" spans="2:21" ht="21.9" customHeight="1" x14ac:dyDescent="0.25">
      <c r="B21" s="770" t="s">
        <v>523</v>
      </c>
      <c r="C21" s="771"/>
      <c r="D21" s="772"/>
      <c r="E21" s="189"/>
      <c r="F21" s="189"/>
      <c r="G21" s="187">
        <f t="shared" si="1"/>
        <v>0</v>
      </c>
      <c r="H21" s="188"/>
    </row>
    <row r="22" spans="2:21" ht="21.9" customHeight="1" x14ac:dyDescent="0.25">
      <c r="B22" s="770" t="s">
        <v>524</v>
      </c>
      <c r="C22" s="771"/>
      <c r="D22" s="772"/>
      <c r="E22" s="189"/>
      <c r="F22" s="189"/>
      <c r="G22" s="187">
        <f t="shared" si="1"/>
        <v>0</v>
      </c>
      <c r="H22" s="188"/>
      <c r="U22" s="200" t="s">
        <v>525</v>
      </c>
    </row>
    <row r="23" spans="2:21" ht="21.9" customHeight="1" x14ac:dyDescent="0.25">
      <c r="B23" s="770" t="s">
        <v>145</v>
      </c>
      <c r="C23" s="771"/>
      <c r="D23" s="772"/>
      <c r="E23" s="189"/>
      <c r="F23" s="189"/>
      <c r="G23" s="187">
        <f t="shared" si="1"/>
        <v>0</v>
      </c>
      <c r="H23" s="188"/>
    </row>
    <row r="24" spans="2:21" ht="21.9" customHeight="1" x14ac:dyDescent="0.25">
      <c r="B24" s="770" t="s">
        <v>146</v>
      </c>
      <c r="C24" s="771"/>
      <c r="D24" s="772"/>
      <c r="E24" s="189"/>
      <c r="F24" s="189"/>
      <c r="G24" s="187">
        <f t="shared" si="1"/>
        <v>0</v>
      </c>
      <c r="H24" s="188"/>
    </row>
    <row r="25" spans="2:21" ht="21.9" customHeight="1" x14ac:dyDescent="0.25">
      <c r="B25" s="770" t="s">
        <v>147</v>
      </c>
      <c r="C25" s="771"/>
      <c r="D25" s="772"/>
      <c r="E25" s="189"/>
      <c r="F25" s="189"/>
      <c r="G25" s="187">
        <f t="shared" si="1"/>
        <v>0</v>
      </c>
      <c r="H25" s="188"/>
    </row>
    <row r="26" spans="2:21" ht="21.9" customHeight="1" x14ac:dyDescent="0.25">
      <c r="B26" s="770" t="s">
        <v>148</v>
      </c>
      <c r="C26" s="771"/>
      <c r="D26" s="772"/>
      <c r="E26" s="189"/>
      <c r="F26" s="189"/>
      <c r="G26" s="187">
        <f t="shared" si="1"/>
        <v>0</v>
      </c>
      <c r="H26" s="188"/>
    </row>
    <row r="27" spans="2:21" ht="21.9" customHeight="1" x14ac:dyDescent="0.25">
      <c r="B27" s="770" t="s">
        <v>149</v>
      </c>
      <c r="C27" s="771"/>
      <c r="D27" s="772"/>
      <c r="E27" s="189"/>
      <c r="F27" s="189"/>
      <c r="G27" s="187">
        <f t="shared" si="1"/>
        <v>0</v>
      </c>
      <c r="H27" s="188"/>
    </row>
    <row r="28" spans="2:21" ht="21.9" customHeight="1" thickBot="1" x14ac:dyDescent="0.3">
      <c r="B28" s="770" t="s">
        <v>526</v>
      </c>
      <c r="C28" s="771"/>
      <c r="D28" s="772"/>
      <c r="E28" s="288"/>
      <c r="F28" s="288"/>
      <c r="G28" s="289">
        <f t="shared" si="1"/>
        <v>0</v>
      </c>
      <c r="H28" s="188"/>
    </row>
    <row r="29" spans="2:21" ht="21.9" customHeight="1" x14ac:dyDescent="0.25">
      <c r="B29" s="780" t="s">
        <v>527</v>
      </c>
      <c r="C29" s="781"/>
      <c r="D29" s="781"/>
      <c r="E29" s="286">
        <f>SUM(E17:E28)</f>
        <v>0</v>
      </c>
      <c r="F29" s="286">
        <f>SUM(F17:F28)</f>
        <v>0</v>
      </c>
      <c r="G29" s="286">
        <f>SUM(G17:G28)</f>
        <v>0</v>
      </c>
      <c r="H29" s="287"/>
    </row>
    <row r="30" spans="2:21" ht="11.1" customHeight="1" x14ac:dyDescent="0.25">
      <c r="B30" s="779"/>
      <c r="C30" s="779"/>
      <c r="D30" s="779"/>
      <c r="E30" s="269"/>
      <c r="F30" s="198"/>
      <c r="G30" s="198"/>
      <c r="H30" s="199"/>
    </row>
    <row r="31" spans="2:21" ht="21.9" customHeight="1" x14ac:dyDescent="0.25">
      <c r="B31" s="773" t="s">
        <v>528</v>
      </c>
      <c r="C31" s="774"/>
      <c r="D31" s="775"/>
      <c r="E31" s="276"/>
      <c r="F31" s="276"/>
      <c r="G31" s="187">
        <f>E31+F31</f>
        <v>0</v>
      </c>
      <c r="H31" s="188"/>
    </row>
    <row r="32" spans="2:21" ht="21.9" customHeight="1" x14ac:dyDescent="0.25">
      <c r="B32" s="796" t="s">
        <v>529</v>
      </c>
      <c r="C32" s="797"/>
      <c r="D32" s="798"/>
      <c r="E32" s="189"/>
      <c r="F32" s="189"/>
      <c r="G32" s="187">
        <f>E32+F32</f>
        <v>0</v>
      </c>
      <c r="H32" s="188"/>
    </row>
    <row r="33" spans="2:8" ht="21.9" customHeight="1" thickBot="1" x14ac:dyDescent="0.3">
      <c r="B33" s="796" t="s">
        <v>530</v>
      </c>
      <c r="C33" s="797"/>
      <c r="D33" s="798"/>
      <c r="E33" s="288"/>
      <c r="F33" s="288"/>
      <c r="G33" s="289">
        <f>E33+F33</f>
        <v>0</v>
      </c>
      <c r="H33" s="188"/>
    </row>
    <row r="34" spans="2:8" ht="21.9" customHeight="1" x14ac:dyDescent="0.25">
      <c r="B34" s="780" t="s">
        <v>531</v>
      </c>
      <c r="C34" s="781"/>
      <c r="D34" s="781"/>
      <c r="E34" s="286">
        <f>SUM(E31:E33)</f>
        <v>0</v>
      </c>
      <c r="F34" s="286">
        <f>SUM(F31:F33)</f>
        <v>0</v>
      </c>
      <c r="G34" s="286">
        <f>SUM(G31:G33)</f>
        <v>0</v>
      </c>
      <c r="H34" s="287"/>
    </row>
    <row r="35" spans="2:8" ht="11.1" customHeight="1" x14ac:dyDescent="0.25">
      <c r="B35" s="795"/>
      <c r="C35" s="795"/>
      <c r="D35" s="795"/>
      <c r="E35" s="269"/>
      <c r="F35" s="198"/>
      <c r="G35" s="198"/>
      <c r="H35" s="199"/>
    </row>
    <row r="36" spans="2:8" ht="21.9" customHeight="1" x14ac:dyDescent="0.25">
      <c r="B36" s="773" t="s">
        <v>532</v>
      </c>
      <c r="C36" s="774"/>
      <c r="D36" s="775"/>
      <c r="E36" s="276"/>
      <c r="F36" s="276"/>
      <c r="G36" s="187">
        <f>E36+F36</f>
        <v>0</v>
      </c>
      <c r="H36" s="188"/>
    </row>
    <row r="37" spans="2:8" ht="21.9" customHeight="1" x14ac:dyDescent="0.25">
      <c r="B37" s="796" t="s">
        <v>533</v>
      </c>
      <c r="C37" s="797"/>
      <c r="D37" s="798"/>
      <c r="E37" s="189"/>
      <c r="F37" s="189"/>
      <c r="G37" s="187">
        <f>E37+F37</f>
        <v>0</v>
      </c>
      <c r="H37" s="188"/>
    </row>
    <row r="38" spans="2:8" ht="21.9" customHeight="1" x14ac:dyDescent="0.25">
      <c r="B38" s="796" t="s">
        <v>534</v>
      </c>
      <c r="C38" s="797"/>
      <c r="D38" s="798"/>
      <c r="E38" s="189"/>
      <c r="F38" s="189"/>
      <c r="G38" s="187">
        <f t="shared" ref="G38:G50" si="2">E38+F38</f>
        <v>0</v>
      </c>
      <c r="H38" s="188"/>
    </row>
    <row r="39" spans="2:8" ht="21.9" customHeight="1" x14ac:dyDescent="0.25">
      <c r="B39" s="796" t="s">
        <v>162</v>
      </c>
      <c r="C39" s="797"/>
      <c r="D39" s="798"/>
      <c r="E39" s="189"/>
      <c r="F39" s="189"/>
      <c r="G39" s="187">
        <f t="shared" si="2"/>
        <v>0</v>
      </c>
      <c r="H39" s="188"/>
    </row>
    <row r="40" spans="2:8" ht="21.9" customHeight="1" x14ac:dyDescent="0.25">
      <c r="B40" s="796" t="s">
        <v>163</v>
      </c>
      <c r="C40" s="797"/>
      <c r="D40" s="798"/>
      <c r="E40" s="189"/>
      <c r="F40" s="189"/>
      <c r="G40" s="187">
        <f t="shared" si="2"/>
        <v>0</v>
      </c>
      <c r="H40" s="188"/>
    </row>
    <row r="41" spans="2:8" ht="21.9" customHeight="1" x14ac:dyDescent="0.25">
      <c r="B41" s="354" t="s">
        <v>164</v>
      </c>
      <c r="C41" s="355"/>
      <c r="D41" s="356"/>
      <c r="E41" s="189"/>
      <c r="F41" s="189"/>
      <c r="G41" s="187">
        <f t="shared" si="2"/>
        <v>0</v>
      </c>
      <c r="H41" s="188"/>
    </row>
    <row r="42" spans="2:8" ht="21.9" customHeight="1" x14ac:dyDescent="0.25">
      <c r="B42" s="796" t="s">
        <v>166</v>
      </c>
      <c r="C42" s="797"/>
      <c r="D42" s="798"/>
      <c r="E42" s="189"/>
      <c r="F42" s="189"/>
      <c r="G42" s="187">
        <f t="shared" si="2"/>
        <v>0</v>
      </c>
      <c r="H42" s="188"/>
    </row>
    <row r="43" spans="2:8" ht="21.9" customHeight="1" x14ac:dyDescent="0.25">
      <c r="B43" s="796" t="s">
        <v>168</v>
      </c>
      <c r="C43" s="797"/>
      <c r="D43" s="798"/>
      <c r="E43" s="189"/>
      <c r="F43" s="189"/>
      <c r="G43" s="187">
        <f t="shared" si="2"/>
        <v>0</v>
      </c>
      <c r="H43" s="188"/>
    </row>
    <row r="44" spans="2:8" ht="21.9" customHeight="1" x14ac:dyDescent="0.25">
      <c r="B44" s="796" t="s">
        <v>169</v>
      </c>
      <c r="C44" s="797"/>
      <c r="D44" s="798"/>
      <c r="E44" s="189"/>
      <c r="F44" s="189"/>
      <c r="G44" s="187">
        <f t="shared" si="2"/>
        <v>0</v>
      </c>
      <c r="H44" s="188"/>
    </row>
    <row r="45" spans="2:8" ht="21.9" customHeight="1" x14ac:dyDescent="0.25">
      <c r="B45" s="796" t="s">
        <v>170</v>
      </c>
      <c r="C45" s="797"/>
      <c r="D45" s="798"/>
      <c r="E45" s="189"/>
      <c r="F45" s="189"/>
      <c r="G45" s="187">
        <f t="shared" si="2"/>
        <v>0</v>
      </c>
      <c r="H45" s="188"/>
    </row>
    <row r="46" spans="2:8" ht="21.9" customHeight="1" x14ac:dyDescent="0.25">
      <c r="B46" s="796" t="s">
        <v>172</v>
      </c>
      <c r="C46" s="797"/>
      <c r="D46" s="798"/>
      <c r="E46" s="189"/>
      <c r="F46" s="189"/>
      <c r="G46" s="187">
        <f t="shared" si="2"/>
        <v>0</v>
      </c>
      <c r="H46" s="188"/>
    </row>
    <row r="47" spans="2:8" ht="21.9" customHeight="1" x14ac:dyDescent="0.25">
      <c r="B47" s="796" t="s">
        <v>174</v>
      </c>
      <c r="C47" s="797"/>
      <c r="D47" s="798"/>
      <c r="E47" s="189"/>
      <c r="F47" s="189"/>
      <c r="G47" s="187">
        <f t="shared" si="2"/>
        <v>0</v>
      </c>
      <c r="H47" s="188"/>
    </row>
    <row r="48" spans="2:8" ht="21.9" customHeight="1" x14ac:dyDescent="0.25">
      <c r="B48" s="796" t="s">
        <v>175</v>
      </c>
      <c r="C48" s="797"/>
      <c r="D48" s="798"/>
      <c r="E48" s="189"/>
      <c r="F48" s="189"/>
      <c r="G48" s="187">
        <f t="shared" si="2"/>
        <v>0</v>
      </c>
      <c r="H48" s="188"/>
    </row>
    <row r="49" spans="2:10" ht="21.9" customHeight="1" x14ac:dyDescent="0.25">
      <c r="B49" s="796" t="s">
        <v>176</v>
      </c>
      <c r="C49" s="797"/>
      <c r="D49" s="798"/>
      <c r="E49" s="189"/>
      <c r="F49" s="189"/>
      <c r="G49" s="187">
        <f t="shared" si="2"/>
        <v>0</v>
      </c>
      <c r="H49" s="188"/>
    </row>
    <row r="50" spans="2:10" ht="21.9" customHeight="1" thickBot="1" x14ac:dyDescent="0.3">
      <c r="B50" s="796" t="s">
        <v>535</v>
      </c>
      <c r="C50" s="797"/>
      <c r="D50" s="798"/>
      <c r="E50" s="288"/>
      <c r="F50" s="288"/>
      <c r="G50" s="289">
        <f t="shared" si="2"/>
        <v>0</v>
      </c>
      <c r="H50" s="188"/>
    </row>
    <row r="51" spans="2:10" ht="21.9" customHeight="1" x14ac:dyDescent="0.25">
      <c r="B51" s="780" t="s">
        <v>536</v>
      </c>
      <c r="C51" s="781"/>
      <c r="D51" s="781"/>
      <c r="E51" s="286">
        <f>SUM(E36:E50)</f>
        <v>0</v>
      </c>
      <c r="F51" s="286">
        <f>SUM(F36:F50)</f>
        <v>0</v>
      </c>
      <c r="G51" s="286">
        <f>SUM(G36:G50)</f>
        <v>0</v>
      </c>
      <c r="H51" s="287"/>
    </row>
    <row r="52" spans="2:10" ht="11.1" customHeight="1" x14ac:dyDescent="0.25">
      <c r="B52" s="783"/>
      <c r="C52" s="783"/>
      <c r="D52" s="783"/>
      <c r="E52" s="198"/>
      <c r="F52" s="198"/>
      <c r="G52" s="198"/>
      <c r="H52" s="199"/>
    </row>
    <row r="53" spans="2:10" ht="21.9" customHeight="1" x14ac:dyDescent="0.25">
      <c r="B53" s="805" t="s">
        <v>186</v>
      </c>
      <c r="C53" s="806"/>
      <c r="D53" s="807"/>
      <c r="E53" s="276"/>
      <c r="F53" s="276"/>
      <c r="G53" s="187">
        <f>E53+F53</f>
        <v>0</v>
      </c>
      <c r="H53" s="188"/>
    </row>
    <row r="54" spans="2:10" ht="11.1" customHeight="1" x14ac:dyDescent="0.25">
      <c r="B54" s="783"/>
      <c r="C54" s="783"/>
      <c r="D54" s="783"/>
      <c r="E54" s="198"/>
      <c r="F54" s="198"/>
      <c r="G54" s="198"/>
      <c r="H54" s="199"/>
    </row>
    <row r="55" spans="2:10" ht="21.9" customHeight="1" thickBot="1" x14ac:dyDescent="0.3">
      <c r="B55" s="802" t="s">
        <v>537</v>
      </c>
      <c r="C55" s="803"/>
      <c r="D55" s="804"/>
      <c r="E55" s="277"/>
      <c r="F55" s="277"/>
      <c r="G55" s="190">
        <f>E55+F55</f>
        <v>0</v>
      </c>
      <c r="H55" s="191"/>
    </row>
    <row r="56" spans="2:10" ht="11.1" customHeight="1" thickBot="1" x14ac:dyDescent="0.3">
      <c r="B56" s="783"/>
      <c r="C56" s="783"/>
      <c r="D56" s="783"/>
      <c r="E56" s="198"/>
      <c r="F56" s="198"/>
      <c r="G56" s="198"/>
      <c r="H56" s="199"/>
    </row>
    <row r="57" spans="2:10" ht="21.9" customHeight="1" thickBot="1" x14ac:dyDescent="0.3">
      <c r="B57" s="799" t="s">
        <v>538</v>
      </c>
      <c r="C57" s="800"/>
      <c r="D57" s="801"/>
      <c r="E57" s="192">
        <f>E15+E29+E34+E51+E53+E55</f>
        <v>0</v>
      </c>
      <c r="F57" s="192">
        <f>F15+F29+F34+F51+F53+F55</f>
        <v>0</v>
      </c>
      <c r="G57" s="192">
        <f>G15+G29+G34+G51+G53+G55</f>
        <v>0</v>
      </c>
      <c r="H57" s="193"/>
    </row>
    <row r="58" spans="2:10" ht="21.9" customHeight="1" x14ac:dyDescent="0.25">
      <c r="B58" s="548" t="s">
        <v>539</v>
      </c>
      <c r="C58" s="572"/>
      <c r="D58" s="572"/>
      <c r="E58" s="572"/>
      <c r="F58" s="572"/>
      <c r="G58" s="572"/>
      <c r="H58" s="572"/>
    </row>
    <row r="59" spans="2:10" ht="11.1" customHeight="1" thickBot="1" x14ac:dyDescent="0.3">
      <c r="B59" s="310"/>
      <c r="C59" s="40"/>
      <c r="D59" s="40"/>
      <c r="E59" s="40"/>
      <c r="F59" s="40"/>
      <c r="G59" s="40"/>
    </row>
    <row r="60" spans="2:10" ht="21.9" customHeight="1" thickBot="1" x14ac:dyDescent="0.3">
      <c r="D60" s="357" t="s">
        <v>540</v>
      </c>
      <c r="E60" s="358"/>
      <c r="F60" s="208"/>
      <c r="G60" s="192">
        <f>G57-E57</f>
        <v>0</v>
      </c>
      <c r="H60" s="206"/>
      <c r="I60" s="194"/>
      <c r="J60" s="40"/>
    </row>
    <row r="61" spans="2:10" ht="11.1" customHeight="1" thickBot="1" x14ac:dyDescent="0.3">
      <c r="D61" s="194"/>
      <c r="E61" s="194"/>
      <c r="F61" s="194"/>
      <c r="G61" s="194"/>
    </row>
    <row r="62" spans="2:10" ht="21.9" customHeight="1" thickBot="1" x14ac:dyDescent="0.3">
      <c r="D62" s="357" t="s">
        <v>541</v>
      </c>
      <c r="E62" s="358"/>
      <c r="F62" s="208"/>
      <c r="G62" s="195"/>
      <c r="H62" s="207"/>
      <c r="I62" s="194"/>
      <c r="J62" s="40"/>
    </row>
    <row r="63" spans="2:10" ht="21.9" customHeight="1" thickBot="1" x14ac:dyDescent="0.3">
      <c r="D63" s="196" t="s">
        <v>542</v>
      </c>
      <c r="E63" s="792"/>
      <c r="F63" s="793"/>
      <c r="G63" s="794"/>
    </row>
    <row r="64" spans="2:10" ht="11.1" customHeight="1" thickBot="1" x14ac:dyDescent="0.3"/>
    <row r="65" spans="4:8" ht="21.9" customHeight="1" thickBot="1" x14ac:dyDescent="0.3">
      <c r="D65" s="209" t="s">
        <v>543</v>
      </c>
      <c r="E65" s="210"/>
      <c r="F65" s="326"/>
      <c r="G65" s="197">
        <f>G60-G62</f>
        <v>0</v>
      </c>
    </row>
    <row r="66" spans="4:8" ht="21.75" customHeight="1" x14ac:dyDescent="0.25">
      <c r="F66" s="40"/>
      <c r="H66" s="29"/>
    </row>
  </sheetData>
  <sheetProtection algorithmName="SHA-512" hashValue="+vu7Wzdx3BqAsMWKGrQcBeUImGylOXSS7QKLROYZH4+YKSJs64wqzXuNXfjnpSrGZvSnPRrpMOq9lO/v74XO8g==" saltValue="y4zOcYJEgHXlkxoHLBENyg==" spinCount="100000" sheet="1" objects="1" scenarios="1"/>
  <mergeCells count="55">
    <mergeCell ref="B54:D54"/>
    <mergeCell ref="B55:D55"/>
    <mergeCell ref="B32:D32"/>
    <mergeCell ref="B28:D28"/>
    <mergeCell ref="B33:D33"/>
    <mergeCell ref="B47:D47"/>
    <mergeCell ref="B48:D48"/>
    <mergeCell ref="B49:D49"/>
    <mergeCell ref="B53:D53"/>
    <mergeCell ref="B50:D50"/>
    <mergeCell ref="B34:D34"/>
    <mergeCell ref="B51:D51"/>
    <mergeCell ref="B58:H58"/>
    <mergeCell ref="B56:D56"/>
    <mergeCell ref="E63:G63"/>
    <mergeCell ref="B35:D35"/>
    <mergeCell ref="B36:D36"/>
    <mergeCell ref="B37:D37"/>
    <mergeCell ref="B38:D38"/>
    <mergeCell ref="B42:D42"/>
    <mergeCell ref="B52:D52"/>
    <mergeCell ref="B44:D44"/>
    <mergeCell ref="B45:D45"/>
    <mergeCell ref="B46:D46"/>
    <mergeCell ref="B40:D40"/>
    <mergeCell ref="B39:D39"/>
    <mergeCell ref="B57:D57"/>
    <mergeCell ref="B43:D43"/>
    <mergeCell ref="B16:D16"/>
    <mergeCell ref="B5:C5"/>
    <mergeCell ref="B6:C6"/>
    <mergeCell ref="B8:D8"/>
    <mergeCell ref="B10:D10"/>
    <mergeCell ref="B11:D11"/>
    <mergeCell ref="B12:D12"/>
    <mergeCell ref="B9:D9"/>
    <mergeCell ref="B13:D13"/>
    <mergeCell ref="B14:D14"/>
    <mergeCell ref="B15:D15"/>
    <mergeCell ref="E2:F2"/>
    <mergeCell ref="B25:D25"/>
    <mergeCell ref="B26:D26"/>
    <mergeCell ref="B23:D23"/>
    <mergeCell ref="B31:D31"/>
    <mergeCell ref="B17:D17"/>
    <mergeCell ref="B24:D24"/>
    <mergeCell ref="B30:D30"/>
    <mergeCell ref="B22:D22"/>
    <mergeCell ref="B18:D18"/>
    <mergeCell ref="B19:D19"/>
    <mergeCell ref="B20:D20"/>
    <mergeCell ref="B21:D21"/>
    <mergeCell ref="B27:D27"/>
    <mergeCell ref="B29:D29"/>
    <mergeCell ref="D5:G5"/>
  </mergeCells>
  <printOptions horizontalCentered="1" verticalCentered="1"/>
  <pageMargins left="0.2" right="0.2" top="0.25" bottom="0.25" header="0.3" footer="0.3"/>
  <pageSetup scale="65" fitToHeight="0" orientation="portrait"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FFFF00"/>
  </sheetPr>
  <dimension ref="A1:RT39"/>
  <sheetViews>
    <sheetView showGridLines="0" workbookViewId="0">
      <pane xSplit="1" topLeftCell="B1" activePane="topRight" state="frozen"/>
      <selection activeCell="R11" sqref="R11:X11"/>
      <selection pane="topRight" activeCell="O18" sqref="O18"/>
    </sheetView>
  </sheetViews>
  <sheetFormatPr defaultRowHeight="13.2" x14ac:dyDescent="0.25"/>
  <cols>
    <col min="1" max="1" width="23.88671875" customWidth="1"/>
    <col min="188" max="188" width="11.6640625" customWidth="1"/>
    <col min="189" max="189" width="13.88671875" customWidth="1"/>
  </cols>
  <sheetData>
    <row r="1" spans="1:488" s="122" customFormat="1" ht="36" customHeight="1" x14ac:dyDescent="0.25">
      <c r="A1" s="275" t="s">
        <v>544</v>
      </c>
    </row>
    <row r="2" spans="1:488" ht="149.25" customHeight="1" x14ac:dyDescent="0.3">
      <c r="A2" s="123" t="s">
        <v>545</v>
      </c>
      <c r="H2" s="201"/>
      <c r="GC2" s="810" t="str">
        <f>A3</f>
        <v>From RSMeans, Historical Cost Index Data 2023
Copyright Gordian.
30 Patewood Dr. Suite 350, Greenville, SC, 29615; All rights reserved</v>
      </c>
      <c r="GD2" s="811"/>
      <c r="GE2" s="811"/>
      <c r="GF2" s="811"/>
      <c r="GG2" s="811"/>
      <c r="GH2" s="811"/>
      <c r="GI2" s="811"/>
    </row>
    <row r="3" spans="1:488" ht="105.6" customHeight="1" x14ac:dyDescent="0.25">
      <c r="A3" s="361" t="s">
        <v>546</v>
      </c>
      <c r="B3" t="s">
        <v>547</v>
      </c>
      <c r="C3" t="s">
        <v>548</v>
      </c>
      <c r="D3" t="s">
        <v>548</v>
      </c>
      <c r="E3" t="s">
        <v>548</v>
      </c>
      <c r="F3" t="s">
        <v>548</v>
      </c>
      <c r="G3" t="s">
        <v>548</v>
      </c>
      <c r="H3" t="s">
        <v>548</v>
      </c>
      <c r="I3" t="s">
        <v>548</v>
      </c>
      <c r="J3" t="s">
        <v>548</v>
      </c>
      <c r="K3" t="s">
        <v>548</v>
      </c>
      <c r="L3" t="s">
        <v>548</v>
      </c>
      <c r="M3" t="s">
        <v>548</v>
      </c>
      <c r="N3" t="s">
        <v>548</v>
      </c>
      <c r="O3" t="s">
        <v>548</v>
      </c>
      <c r="P3" t="s">
        <v>548</v>
      </c>
      <c r="Q3" t="s">
        <v>548</v>
      </c>
      <c r="R3" t="s">
        <v>548</v>
      </c>
      <c r="S3" t="s">
        <v>548</v>
      </c>
      <c r="T3" t="s">
        <v>548</v>
      </c>
      <c r="U3" t="s">
        <v>548</v>
      </c>
      <c r="V3" t="s">
        <v>548</v>
      </c>
      <c r="W3" t="s">
        <v>548</v>
      </c>
      <c r="X3" t="s">
        <v>548</v>
      </c>
      <c r="Y3" t="s">
        <v>548</v>
      </c>
      <c r="Z3" t="s">
        <v>548</v>
      </c>
      <c r="AA3" t="s">
        <v>548</v>
      </c>
      <c r="AB3" t="s">
        <v>548</v>
      </c>
      <c r="AC3" t="s">
        <v>548</v>
      </c>
      <c r="AD3" t="s">
        <v>548</v>
      </c>
      <c r="AE3" t="s">
        <v>548</v>
      </c>
      <c r="AF3" t="s">
        <v>548</v>
      </c>
      <c r="AG3" t="s">
        <v>548</v>
      </c>
      <c r="AH3" t="s">
        <v>548</v>
      </c>
      <c r="AI3" t="s">
        <v>548</v>
      </c>
      <c r="AJ3" t="s">
        <v>548</v>
      </c>
      <c r="AK3" t="s">
        <v>548</v>
      </c>
      <c r="AL3" t="s">
        <v>548</v>
      </c>
      <c r="AM3" t="s">
        <v>548</v>
      </c>
      <c r="AN3" t="s">
        <v>548</v>
      </c>
      <c r="AO3" t="s">
        <v>548</v>
      </c>
      <c r="AP3" t="s">
        <v>548</v>
      </c>
      <c r="AQ3" t="s">
        <v>548</v>
      </c>
      <c r="AR3" t="s">
        <v>548</v>
      </c>
      <c r="AS3" t="s">
        <v>548</v>
      </c>
      <c r="AT3" t="s">
        <v>548</v>
      </c>
      <c r="AU3" t="s">
        <v>548</v>
      </c>
      <c r="AV3" t="s">
        <v>548</v>
      </c>
      <c r="AW3" t="s">
        <v>548</v>
      </c>
      <c r="AX3" t="s">
        <v>548</v>
      </c>
      <c r="AY3" t="s">
        <v>548</v>
      </c>
      <c r="AZ3" t="s">
        <v>548</v>
      </c>
      <c r="BA3" t="s">
        <v>548</v>
      </c>
      <c r="BB3" t="s">
        <v>548</v>
      </c>
      <c r="BC3" t="s">
        <v>548</v>
      </c>
      <c r="BD3" t="s">
        <v>548</v>
      </c>
      <c r="BE3" t="s">
        <v>548</v>
      </c>
      <c r="BF3" t="s">
        <v>548</v>
      </c>
      <c r="BG3" t="s">
        <v>548</v>
      </c>
      <c r="BH3" t="s">
        <v>548</v>
      </c>
      <c r="BI3" t="s">
        <v>548</v>
      </c>
      <c r="BJ3" t="s">
        <v>548</v>
      </c>
      <c r="BK3" t="s">
        <v>548</v>
      </c>
      <c r="BL3" t="s">
        <v>548</v>
      </c>
      <c r="BM3" t="s">
        <v>548</v>
      </c>
      <c r="BN3" t="s">
        <v>548</v>
      </c>
      <c r="BO3" t="s">
        <v>548</v>
      </c>
      <c r="BP3" t="s">
        <v>548</v>
      </c>
      <c r="BQ3" t="s">
        <v>548</v>
      </c>
      <c r="BR3" t="s">
        <v>548</v>
      </c>
      <c r="BS3" t="s">
        <v>548</v>
      </c>
      <c r="BT3" t="s">
        <v>548</v>
      </c>
      <c r="BU3" t="s">
        <v>548</v>
      </c>
      <c r="BV3" t="s">
        <v>548</v>
      </c>
      <c r="BW3" t="s">
        <v>548</v>
      </c>
      <c r="BX3" t="s">
        <v>548</v>
      </c>
      <c r="BY3" t="s">
        <v>548</v>
      </c>
      <c r="BZ3" t="s">
        <v>548</v>
      </c>
      <c r="CA3" t="s">
        <v>548</v>
      </c>
      <c r="CB3" t="s">
        <v>548</v>
      </c>
      <c r="CC3" t="s">
        <v>548</v>
      </c>
      <c r="CD3" t="s">
        <v>548</v>
      </c>
      <c r="CE3" t="s">
        <v>548</v>
      </c>
      <c r="CF3" t="s">
        <v>548</v>
      </c>
      <c r="CG3" t="s">
        <v>548</v>
      </c>
      <c r="CH3" t="s">
        <v>548</v>
      </c>
      <c r="CI3" t="s">
        <v>548</v>
      </c>
      <c r="CJ3" t="s">
        <v>548</v>
      </c>
      <c r="CK3" t="s">
        <v>548</v>
      </c>
      <c r="CL3" t="s">
        <v>548</v>
      </c>
      <c r="CM3" t="s">
        <v>548</v>
      </c>
      <c r="CN3" t="s">
        <v>548</v>
      </c>
      <c r="CO3" t="s">
        <v>548</v>
      </c>
      <c r="CP3" t="s">
        <v>548</v>
      </c>
      <c r="CQ3" t="s">
        <v>548</v>
      </c>
      <c r="CR3" t="s">
        <v>548</v>
      </c>
      <c r="CS3" t="s">
        <v>548</v>
      </c>
      <c r="CT3" t="s">
        <v>548</v>
      </c>
      <c r="CU3" t="s">
        <v>548</v>
      </c>
      <c r="CV3" t="s">
        <v>548</v>
      </c>
      <c r="CW3" t="s">
        <v>548</v>
      </c>
      <c r="CX3" t="s">
        <v>548</v>
      </c>
      <c r="CY3" t="s">
        <v>548</v>
      </c>
      <c r="CZ3" t="s">
        <v>548</v>
      </c>
      <c r="DA3" t="s">
        <v>548</v>
      </c>
      <c r="DB3" t="s">
        <v>548</v>
      </c>
      <c r="DC3" t="s">
        <v>548</v>
      </c>
      <c r="DD3" t="s">
        <v>548</v>
      </c>
      <c r="DE3" t="s">
        <v>548</v>
      </c>
      <c r="DF3" t="s">
        <v>548</v>
      </c>
      <c r="DG3" t="s">
        <v>548</v>
      </c>
      <c r="DH3" t="s">
        <v>548</v>
      </c>
      <c r="DI3" t="s">
        <v>548</v>
      </c>
      <c r="DJ3" t="s">
        <v>548</v>
      </c>
      <c r="DK3" t="s">
        <v>548</v>
      </c>
      <c r="DL3" t="s">
        <v>548</v>
      </c>
      <c r="DM3" t="s">
        <v>548</v>
      </c>
      <c r="DN3" t="s">
        <v>548</v>
      </c>
      <c r="DO3" t="s">
        <v>548</v>
      </c>
      <c r="DP3" t="s">
        <v>548</v>
      </c>
      <c r="DQ3" t="s">
        <v>548</v>
      </c>
      <c r="DR3" t="s">
        <v>548</v>
      </c>
      <c r="DS3" t="s">
        <v>548</v>
      </c>
      <c r="DT3" t="s">
        <v>548</v>
      </c>
      <c r="DU3" t="s">
        <v>548</v>
      </c>
      <c r="DV3" t="s">
        <v>548</v>
      </c>
      <c r="DW3" t="s">
        <v>548</v>
      </c>
      <c r="DX3" t="s">
        <v>548</v>
      </c>
      <c r="DY3" t="s">
        <v>548</v>
      </c>
      <c r="DZ3" t="s">
        <v>548</v>
      </c>
      <c r="EA3" t="s">
        <v>548</v>
      </c>
      <c r="EB3" t="s">
        <v>548</v>
      </c>
      <c r="EC3" t="s">
        <v>548</v>
      </c>
      <c r="ED3" t="s">
        <v>548</v>
      </c>
      <c r="EE3" t="s">
        <v>548</v>
      </c>
      <c r="EF3" t="s">
        <v>548</v>
      </c>
      <c r="EG3" t="s">
        <v>548</v>
      </c>
      <c r="EH3" t="s">
        <v>548</v>
      </c>
      <c r="EI3" t="s">
        <v>548</v>
      </c>
      <c r="EJ3" t="s">
        <v>548</v>
      </c>
      <c r="EK3" t="s">
        <v>548</v>
      </c>
      <c r="EL3" t="s">
        <v>548</v>
      </c>
      <c r="EM3" t="s">
        <v>548</v>
      </c>
      <c r="EN3" t="s">
        <v>548</v>
      </c>
      <c r="EO3" t="s">
        <v>548</v>
      </c>
      <c r="EP3" t="s">
        <v>548</v>
      </c>
      <c r="EQ3" t="s">
        <v>548</v>
      </c>
      <c r="ER3" t="s">
        <v>548</v>
      </c>
      <c r="ES3" t="s">
        <v>548</v>
      </c>
      <c r="ET3" t="s">
        <v>548</v>
      </c>
      <c r="EU3" t="s">
        <v>548</v>
      </c>
      <c r="EV3" t="s">
        <v>548</v>
      </c>
      <c r="EW3" t="s">
        <v>548</v>
      </c>
      <c r="EX3" t="s">
        <v>548</v>
      </c>
      <c r="EY3" t="s">
        <v>548</v>
      </c>
      <c r="EZ3" t="s">
        <v>548</v>
      </c>
      <c r="FA3" t="s">
        <v>548</v>
      </c>
      <c r="FB3" t="s">
        <v>548</v>
      </c>
      <c r="FC3" t="s">
        <v>548</v>
      </c>
      <c r="FD3" t="s">
        <v>548</v>
      </c>
      <c r="FE3" t="s">
        <v>548</v>
      </c>
      <c r="FF3" t="s">
        <v>548</v>
      </c>
      <c r="FG3" t="s">
        <v>548</v>
      </c>
      <c r="FH3" t="s">
        <v>548</v>
      </c>
      <c r="FI3" t="s">
        <v>548</v>
      </c>
      <c r="FJ3" t="s">
        <v>548</v>
      </c>
      <c r="FK3" t="s">
        <v>548</v>
      </c>
      <c r="FL3" t="s">
        <v>548</v>
      </c>
      <c r="FM3" t="s">
        <v>548</v>
      </c>
      <c r="FN3" t="s">
        <v>548</v>
      </c>
      <c r="FO3" t="s">
        <v>548</v>
      </c>
      <c r="FP3" t="s">
        <v>548</v>
      </c>
      <c r="FQ3" t="s">
        <v>548</v>
      </c>
      <c r="FR3" t="s">
        <v>548</v>
      </c>
      <c r="FS3" t="s">
        <v>548</v>
      </c>
      <c r="FT3" t="s">
        <v>548</v>
      </c>
      <c r="FU3" t="s">
        <v>548</v>
      </c>
      <c r="FV3" t="s">
        <v>548</v>
      </c>
      <c r="FW3" t="s">
        <v>548</v>
      </c>
      <c r="FX3" t="s">
        <v>548</v>
      </c>
      <c r="FY3" t="s">
        <v>548</v>
      </c>
      <c r="FZ3" t="s">
        <v>548</v>
      </c>
      <c r="GA3" t="s">
        <v>548</v>
      </c>
      <c r="GB3" t="s">
        <v>548</v>
      </c>
      <c r="GC3" t="s">
        <v>548</v>
      </c>
      <c r="GD3" t="s">
        <v>548</v>
      </c>
      <c r="GE3" t="s">
        <v>548</v>
      </c>
      <c r="GF3" s="808" t="s">
        <v>549</v>
      </c>
      <c r="GG3" s="809"/>
      <c r="GH3" t="s">
        <v>548</v>
      </c>
      <c r="GI3" t="s">
        <v>548</v>
      </c>
      <c r="GJ3" t="s">
        <v>548</v>
      </c>
      <c r="GK3" t="s">
        <v>548</v>
      </c>
      <c r="GL3" t="s">
        <v>548</v>
      </c>
      <c r="GM3" t="s">
        <v>548</v>
      </c>
      <c r="GN3" t="s">
        <v>548</v>
      </c>
      <c r="GO3" t="s">
        <v>548</v>
      </c>
      <c r="GP3" t="s">
        <v>548</v>
      </c>
      <c r="GQ3" t="s">
        <v>548</v>
      </c>
      <c r="GR3" t="s">
        <v>548</v>
      </c>
      <c r="GS3" t="s">
        <v>548</v>
      </c>
      <c r="GT3" t="s">
        <v>548</v>
      </c>
      <c r="GU3" t="s">
        <v>548</v>
      </c>
      <c r="GV3" t="s">
        <v>548</v>
      </c>
      <c r="GW3" t="s">
        <v>548</v>
      </c>
      <c r="GX3" t="s">
        <v>548</v>
      </c>
      <c r="GY3" t="s">
        <v>548</v>
      </c>
      <c r="GZ3" t="s">
        <v>548</v>
      </c>
      <c r="HA3" t="s">
        <v>548</v>
      </c>
      <c r="HB3" t="s">
        <v>548</v>
      </c>
      <c r="HC3" t="s">
        <v>548</v>
      </c>
      <c r="HD3" t="s">
        <v>550</v>
      </c>
    </row>
    <row r="4" spans="1:488" ht="26.4" x14ac:dyDescent="0.25">
      <c r="A4" s="360"/>
      <c r="B4" s="812" t="s">
        <v>551</v>
      </c>
      <c r="C4" s="812"/>
      <c r="D4" s="812"/>
      <c r="E4" s="812"/>
      <c r="F4" s="812"/>
      <c r="G4" s="360" t="s">
        <v>552</v>
      </c>
      <c r="H4" s="812" t="s">
        <v>553</v>
      </c>
      <c r="I4" s="812"/>
      <c r="J4" s="812" t="s">
        <v>554</v>
      </c>
      <c r="K4" s="812"/>
      <c r="L4" s="812" t="s">
        <v>555</v>
      </c>
      <c r="M4" s="812"/>
      <c r="N4" s="812"/>
      <c r="O4" s="812"/>
      <c r="P4" s="812"/>
      <c r="Q4" s="813"/>
      <c r="R4" s="813"/>
      <c r="S4" s="813"/>
      <c r="T4" s="813"/>
      <c r="U4" s="813"/>
      <c r="V4" s="813"/>
      <c r="W4" s="813"/>
      <c r="X4" s="812" t="s">
        <v>556</v>
      </c>
      <c r="Y4" s="812"/>
      <c r="Z4" s="812"/>
      <c r="AA4" s="812" t="s">
        <v>557</v>
      </c>
      <c r="AB4" s="812"/>
      <c r="AC4" s="812"/>
      <c r="AD4" s="812"/>
      <c r="AE4" s="812"/>
      <c r="AF4" s="813"/>
      <c r="AG4" s="813"/>
      <c r="AH4" s="813"/>
      <c r="AI4" s="360" t="s">
        <v>558</v>
      </c>
      <c r="AJ4" s="360" t="s">
        <v>559</v>
      </c>
      <c r="AK4" s="814" t="s">
        <v>560</v>
      </c>
      <c r="AL4" s="814"/>
      <c r="AM4" s="814"/>
      <c r="AN4" s="814"/>
      <c r="AO4" s="814"/>
      <c r="AP4" s="814"/>
      <c r="AQ4" s="812" t="s">
        <v>561</v>
      </c>
      <c r="AR4" s="813"/>
      <c r="AS4" s="813"/>
      <c r="AT4" s="813"/>
      <c r="AU4" s="813"/>
      <c r="AV4" s="360" t="s">
        <v>562</v>
      </c>
      <c r="AW4" s="812" t="s">
        <v>563</v>
      </c>
      <c r="AX4" s="812"/>
      <c r="AY4" s="812" t="s">
        <v>564</v>
      </c>
      <c r="AZ4" s="812"/>
      <c r="BA4" s="812"/>
      <c r="BB4" s="812"/>
      <c r="BC4" s="812"/>
      <c r="BD4" s="812"/>
      <c r="BE4" s="812" t="s">
        <v>565</v>
      </c>
      <c r="BF4" s="812"/>
      <c r="BG4" s="812"/>
      <c r="BH4" s="812"/>
      <c r="BI4" s="812"/>
      <c r="BJ4" s="813"/>
      <c r="BK4" s="813"/>
      <c r="BL4" s="813"/>
      <c r="BM4" s="814" t="s">
        <v>566</v>
      </c>
      <c r="BN4" s="814"/>
      <c r="BO4" s="814"/>
      <c r="BP4" s="814"/>
      <c r="BQ4" s="814"/>
      <c r="BR4" s="812" t="s">
        <v>567</v>
      </c>
      <c r="BS4" s="812"/>
      <c r="BT4" s="812" t="s">
        <v>568</v>
      </c>
      <c r="BU4" s="812"/>
      <c r="BV4" s="812" t="s">
        <v>569</v>
      </c>
      <c r="BW4" s="812"/>
      <c r="BX4" s="812"/>
      <c r="BY4" s="813"/>
      <c r="BZ4" s="812" t="s">
        <v>570</v>
      </c>
      <c r="CA4" s="812"/>
      <c r="CB4" s="360" t="s">
        <v>571</v>
      </c>
      <c r="CC4" s="812" t="s">
        <v>572</v>
      </c>
      <c r="CD4" s="812"/>
      <c r="CE4" s="812"/>
      <c r="CF4" s="812"/>
      <c r="CG4" s="812"/>
      <c r="CH4" s="812"/>
      <c r="CI4" s="812"/>
      <c r="CJ4" s="812"/>
      <c r="CK4" s="812"/>
      <c r="CL4" s="812" t="s">
        <v>573</v>
      </c>
      <c r="CM4" s="812"/>
      <c r="CN4" s="813"/>
      <c r="CO4" s="813"/>
      <c r="CP4" s="813"/>
      <c r="CQ4" s="813"/>
      <c r="CR4" s="813"/>
      <c r="CS4" s="813"/>
      <c r="CT4" s="812" t="s">
        <v>574</v>
      </c>
      <c r="CU4" s="812"/>
      <c r="CV4" s="812"/>
      <c r="CW4" s="814" t="s">
        <v>575</v>
      </c>
      <c r="CX4" s="814"/>
      <c r="CY4" s="812" t="s">
        <v>576</v>
      </c>
      <c r="CZ4" s="812"/>
      <c r="DA4" s="812"/>
      <c r="DB4" s="812"/>
      <c r="DC4" s="812" t="s">
        <v>577</v>
      </c>
      <c r="DD4" s="812"/>
      <c r="DE4" s="812" t="s">
        <v>578</v>
      </c>
      <c r="DF4" s="812"/>
      <c r="DG4" s="812" t="s">
        <v>579</v>
      </c>
      <c r="DH4" s="812"/>
      <c r="DI4" s="812" t="s">
        <v>580</v>
      </c>
      <c r="DJ4" s="812"/>
      <c r="DK4" s="812" t="s">
        <v>581</v>
      </c>
      <c r="DL4" s="812"/>
      <c r="DM4" s="812"/>
      <c r="DN4" s="812"/>
      <c r="DO4" s="812"/>
      <c r="DP4" s="360" t="s">
        <v>582</v>
      </c>
      <c r="DQ4" s="812" t="s">
        <v>583</v>
      </c>
      <c r="DR4" s="813"/>
      <c r="DS4" s="813"/>
      <c r="DT4" s="813"/>
      <c r="DU4" s="813"/>
      <c r="DV4" s="813"/>
      <c r="DW4" s="813"/>
      <c r="DX4" s="813"/>
      <c r="DY4" s="813"/>
      <c r="DZ4" s="815" t="s">
        <v>584</v>
      </c>
      <c r="EA4" s="815"/>
      <c r="EB4" s="815"/>
      <c r="EC4" s="815"/>
      <c r="ED4" s="815"/>
      <c r="EE4" s="298" t="s">
        <v>585</v>
      </c>
      <c r="EF4" s="815" t="s">
        <v>586</v>
      </c>
      <c r="EG4" s="815"/>
      <c r="EH4" s="815"/>
      <c r="EI4" s="815"/>
      <c r="EJ4" s="815"/>
      <c r="EK4" s="815"/>
      <c r="EL4" s="815"/>
      <c r="EM4" s="815"/>
      <c r="EN4" s="815"/>
      <c r="EO4" s="815"/>
      <c r="EP4" s="815" t="s">
        <v>587</v>
      </c>
      <c r="EQ4" s="815"/>
      <c r="ER4" s="815"/>
      <c r="ES4" s="815" t="s">
        <v>588</v>
      </c>
      <c r="ET4" s="815"/>
      <c r="EU4" s="815" t="s">
        <v>589</v>
      </c>
      <c r="EV4" s="815"/>
      <c r="EW4" s="815"/>
      <c r="EX4" s="815"/>
      <c r="EY4" s="815"/>
      <c r="EZ4" s="815"/>
      <c r="FA4" s="815"/>
      <c r="FB4" s="359" t="s">
        <v>590</v>
      </c>
      <c r="FC4" s="815" t="s">
        <v>591</v>
      </c>
      <c r="FD4" s="815"/>
      <c r="FE4" s="815" t="s">
        <v>592</v>
      </c>
      <c r="FF4" s="815"/>
      <c r="FG4" s="815" t="s">
        <v>593</v>
      </c>
      <c r="FH4" s="815"/>
      <c r="FI4" s="815"/>
      <c r="FJ4" s="815"/>
      <c r="FK4" s="815" t="s">
        <v>594</v>
      </c>
      <c r="FL4" s="815"/>
      <c r="FM4" s="815"/>
      <c r="FN4" s="815"/>
      <c r="FO4" s="815"/>
      <c r="FP4" s="815"/>
      <c r="FQ4" s="815"/>
      <c r="FR4" s="815"/>
      <c r="FS4" s="815"/>
      <c r="FT4" s="815"/>
      <c r="FU4" s="815"/>
      <c r="FV4" s="815"/>
      <c r="FW4" s="815"/>
      <c r="FX4" s="815"/>
      <c r="FY4" s="815" t="s">
        <v>595</v>
      </c>
      <c r="FZ4" s="815"/>
      <c r="GA4" s="815" t="s">
        <v>596</v>
      </c>
      <c r="GB4" s="815"/>
      <c r="GC4" s="816" t="s">
        <v>597</v>
      </c>
      <c r="GD4" s="816"/>
      <c r="GE4" s="816"/>
      <c r="GF4" s="816"/>
      <c r="GG4" s="816"/>
      <c r="GH4" s="816"/>
      <c r="GI4" s="816"/>
      <c r="GJ4" s="815" t="s">
        <v>598</v>
      </c>
      <c r="GK4" s="815"/>
      <c r="GL4" s="815"/>
      <c r="GM4" s="815" t="s">
        <v>599</v>
      </c>
      <c r="GN4" s="815"/>
      <c r="GO4" s="815" t="s">
        <v>600</v>
      </c>
      <c r="GP4" s="815"/>
      <c r="GQ4" s="815"/>
      <c r="GR4" s="815"/>
      <c r="GS4" s="815"/>
      <c r="GT4" s="359" t="s">
        <v>601</v>
      </c>
      <c r="GU4" s="815" t="s">
        <v>602</v>
      </c>
      <c r="GV4" s="815"/>
      <c r="GW4" s="815"/>
      <c r="GX4" s="815"/>
      <c r="GY4" s="815"/>
      <c r="GZ4" s="815"/>
      <c r="HA4" s="815"/>
      <c r="HB4" s="815"/>
      <c r="HC4" s="815"/>
      <c r="HD4" s="815"/>
    </row>
    <row r="5" spans="1:488" ht="99" customHeight="1" x14ac:dyDescent="0.25">
      <c r="A5" s="299"/>
      <c r="B5" s="299" t="s">
        <v>603</v>
      </c>
      <c r="C5" s="299" t="s">
        <v>604</v>
      </c>
      <c r="D5" s="299" t="s">
        <v>605</v>
      </c>
      <c r="E5" s="299" t="s">
        <v>606</v>
      </c>
      <c r="F5" s="299" t="s">
        <v>607</v>
      </c>
      <c r="G5" s="299" t="s">
        <v>608</v>
      </c>
      <c r="H5" s="299" t="s">
        <v>609</v>
      </c>
      <c r="I5" s="299" t="s">
        <v>610</v>
      </c>
      <c r="J5" s="299" t="s">
        <v>611</v>
      </c>
      <c r="K5" s="299" t="s">
        <v>612</v>
      </c>
      <c r="L5" s="299" t="s">
        <v>613</v>
      </c>
      <c r="M5" s="299" t="s">
        <v>614</v>
      </c>
      <c r="N5" s="299" t="s">
        <v>615</v>
      </c>
      <c r="O5" s="299" t="s">
        <v>616</v>
      </c>
      <c r="P5" s="299" t="s">
        <v>617</v>
      </c>
      <c r="Q5" s="299" t="s">
        <v>618</v>
      </c>
      <c r="R5" s="299" t="s">
        <v>619</v>
      </c>
      <c r="S5" s="299" t="s">
        <v>620</v>
      </c>
      <c r="T5" s="299" t="s">
        <v>621</v>
      </c>
      <c r="U5" s="299" t="s">
        <v>622</v>
      </c>
      <c r="V5" s="299" t="s">
        <v>623</v>
      </c>
      <c r="W5" s="299" t="s">
        <v>624</v>
      </c>
      <c r="X5" s="299" t="s">
        <v>625</v>
      </c>
      <c r="Y5" s="299" t="s">
        <v>626</v>
      </c>
      <c r="Z5" s="299" t="s">
        <v>627</v>
      </c>
      <c r="AA5" s="299" t="s">
        <v>628</v>
      </c>
      <c r="AB5" s="299" t="s">
        <v>629</v>
      </c>
      <c r="AC5" s="299" t="s">
        <v>630</v>
      </c>
      <c r="AD5" s="299" t="s">
        <v>631</v>
      </c>
      <c r="AE5" s="299" t="s">
        <v>632</v>
      </c>
      <c r="AF5" s="299" t="s">
        <v>633</v>
      </c>
      <c r="AG5" s="299" t="s">
        <v>634</v>
      </c>
      <c r="AH5" s="299" t="s">
        <v>635</v>
      </c>
      <c r="AI5" s="299" t="s">
        <v>636</v>
      </c>
      <c r="AJ5" s="299" t="s">
        <v>637</v>
      </c>
      <c r="AK5" s="299" t="s">
        <v>638</v>
      </c>
      <c r="AL5" s="299" t="s">
        <v>639</v>
      </c>
      <c r="AM5" s="299" t="s">
        <v>640</v>
      </c>
      <c r="AN5" s="299" t="s">
        <v>641</v>
      </c>
      <c r="AO5" s="299" t="s">
        <v>642</v>
      </c>
      <c r="AP5" s="299" t="s">
        <v>643</v>
      </c>
      <c r="AQ5" s="299" t="s">
        <v>644</v>
      </c>
      <c r="AR5" s="299" t="s">
        <v>645</v>
      </c>
      <c r="AS5" s="299" t="s">
        <v>646</v>
      </c>
      <c r="AT5" s="299" t="s">
        <v>647</v>
      </c>
      <c r="AU5" s="299" t="s">
        <v>648</v>
      </c>
      <c r="AV5" s="299" t="s">
        <v>649</v>
      </c>
      <c r="AW5" s="299" t="s">
        <v>650</v>
      </c>
      <c r="AX5" s="299" t="s">
        <v>651</v>
      </c>
      <c r="AY5" s="299" t="s">
        <v>652</v>
      </c>
      <c r="AZ5" s="299" t="s">
        <v>653</v>
      </c>
      <c r="BA5" s="299" t="s">
        <v>654</v>
      </c>
      <c r="BB5" s="299" t="s">
        <v>655</v>
      </c>
      <c r="BC5" s="299" t="s">
        <v>656</v>
      </c>
      <c r="BD5" s="299" t="s">
        <v>657</v>
      </c>
      <c r="BE5" s="299" t="s">
        <v>658</v>
      </c>
      <c r="BF5" s="299" t="s">
        <v>659</v>
      </c>
      <c r="BG5" s="299" t="s">
        <v>660</v>
      </c>
      <c r="BH5" s="299" t="s">
        <v>661</v>
      </c>
      <c r="BI5" s="299" t="s">
        <v>662</v>
      </c>
      <c r="BJ5" s="299" t="s">
        <v>663</v>
      </c>
      <c r="BK5" s="299" t="s">
        <v>664</v>
      </c>
      <c r="BL5" s="299" t="s">
        <v>665</v>
      </c>
      <c r="BM5" s="299" t="s">
        <v>666</v>
      </c>
      <c r="BN5" s="299" t="s">
        <v>667</v>
      </c>
      <c r="BO5" s="299" t="s">
        <v>668</v>
      </c>
      <c r="BP5" s="299" t="s">
        <v>669</v>
      </c>
      <c r="BQ5" s="299" t="s">
        <v>670</v>
      </c>
      <c r="BR5" s="299" t="s">
        <v>671</v>
      </c>
      <c r="BS5" s="299" t="s">
        <v>672</v>
      </c>
      <c r="BT5" s="299" t="s">
        <v>673</v>
      </c>
      <c r="BU5" s="299" t="s">
        <v>674</v>
      </c>
      <c r="BV5" s="299" t="s">
        <v>675</v>
      </c>
      <c r="BW5" s="299" t="s">
        <v>676</v>
      </c>
      <c r="BX5" s="299" t="s">
        <v>677</v>
      </c>
      <c r="BY5" s="299" t="s">
        <v>678</v>
      </c>
      <c r="BZ5" s="299" t="s">
        <v>679</v>
      </c>
      <c r="CA5" s="299" t="s">
        <v>680</v>
      </c>
      <c r="CB5" s="299" t="s">
        <v>681</v>
      </c>
      <c r="CC5" s="299" t="s">
        <v>682</v>
      </c>
      <c r="CD5" s="299" t="s">
        <v>683</v>
      </c>
      <c r="CE5" s="299" t="s">
        <v>684</v>
      </c>
      <c r="CF5" s="299" t="s">
        <v>685</v>
      </c>
      <c r="CG5" s="299" t="s">
        <v>686</v>
      </c>
      <c r="CH5" s="299" t="s">
        <v>687</v>
      </c>
      <c r="CI5" s="299" t="s">
        <v>688</v>
      </c>
      <c r="CJ5" s="299" t="s">
        <v>657</v>
      </c>
      <c r="CK5" s="299" t="s">
        <v>689</v>
      </c>
      <c r="CL5" s="299" t="s">
        <v>690</v>
      </c>
      <c r="CM5" s="299" t="s">
        <v>691</v>
      </c>
      <c r="CN5" s="299" t="s">
        <v>692</v>
      </c>
      <c r="CO5" s="299" t="s">
        <v>693</v>
      </c>
      <c r="CP5" s="299" t="s">
        <v>694</v>
      </c>
      <c r="CQ5" s="299" t="s">
        <v>695</v>
      </c>
      <c r="CR5" s="299" t="s">
        <v>696</v>
      </c>
      <c r="CS5" s="299" t="s">
        <v>697</v>
      </c>
      <c r="CT5" s="299" t="s">
        <v>698</v>
      </c>
      <c r="CU5" s="299" t="s">
        <v>699</v>
      </c>
      <c r="CV5" s="299" t="s">
        <v>700</v>
      </c>
      <c r="CW5" s="299" t="s">
        <v>701</v>
      </c>
      <c r="CX5" s="299" t="s">
        <v>702</v>
      </c>
      <c r="CY5" s="299" t="s">
        <v>703</v>
      </c>
      <c r="CZ5" s="299" t="s">
        <v>704</v>
      </c>
      <c r="DA5" s="299" t="s">
        <v>705</v>
      </c>
      <c r="DB5" s="299" t="s">
        <v>657</v>
      </c>
      <c r="DC5" s="299" t="s">
        <v>706</v>
      </c>
      <c r="DD5" s="299" t="s">
        <v>707</v>
      </c>
      <c r="DE5" s="299" t="s">
        <v>708</v>
      </c>
      <c r="DF5" s="299" t="s">
        <v>709</v>
      </c>
      <c r="DG5" s="299" t="s">
        <v>710</v>
      </c>
      <c r="DH5" s="299" t="s">
        <v>711</v>
      </c>
      <c r="DI5" s="299" t="s">
        <v>712</v>
      </c>
      <c r="DJ5" s="299" t="s">
        <v>713</v>
      </c>
      <c r="DK5" s="299" t="s">
        <v>714</v>
      </c>
      <c r="DL5" s="299" t="s">
        <v>715</v>
      </c>
      <c r="DM5" s="299" t="s">
        <v>716</v>
      </c>
      <c r="DN5" s="299" t="s">
        <v>717</v>
      </c>
      <c r="DO5" s="299" t="s">
        <v>718</v>
      </c>
      <c r="DP5" s="299" t="s">
        <v>719</v>
      </c>
      <c r="DQ5" s="299" t="s">
        <v>644</v>
      </c>
      <c r="DR5" s="299" t="s">
        <v>720</v>
      </c>
      <c r="DS5" s="299" t="s">
        <v>721</v>
      </c>
      <c r="DT5" s="299" t="s">
        <v>583</v>
      </c>
      <c r="DU5" s="299" t="s">
        <v>722</v>
      </c>
      <c r="DV5" s="299" t="s">
        <v>723</v>
      </c>
      <c r="DW5" s="299" t="s">
        <v>724</v>
      </c>
      <c r="DX5" s="299" t="s">
        <v>725</v>
      </c>
      <c r="DY5" s="299" t="s">
        <v>726</v>
      </c>
      <c r="DZ5" s="299" t="s">
        <v>727</v>
      </c>
      <c r="EA5" s="299" t="s">
        <v>728</v>
      </c>
      <c r="EB5" s="299" t="s">
        <v>729</v>
      </c>
      <c r="EC5" s="299" t="s">
        <v>730</v>
      </c>
      <c r="ED5" s="299" t="s">
        <v>731</v>
      </c>
      <c r="EE5" s="299" t="s">
        <v>732</v>
      </c>
      <c r="EF5" s="299" t="s">
        <v>733</v>
      </c>
      <c r="EG5" s="299" t="s">
        <v>734</v>
      </c>
      <c r="EH5" s="299" t="s">
        <v>735</v>
      </c>
      <c r="EI5" s="299" t="s">
        <v>736</v>
      </c>
      <c r="EJ5" s="299" t="s">
        <v>737</v>
      </c>
      <c r="EK5" s="299" t="s">
        <v>738</v>
      </c>
      <c r="EL5" s="299" t="s">
        <v>739</v>
      </c>
      <c r="EM5" s="299" t="s">
        <v>657</v>
      </c>
      <c r="EN5" s="299" t="s">
        <v>740</v>
      </c>
      <c r="EO5" s="299" t="s">
        <v>741</v>
      </c>
      <c r="EP5" s="299" t="s">
        <v>742</v>
      </c>
      <c r="EQ5" s="299" t="s">
        <v>743</v>
      </c>
      <c r="ER5" s="299" t="s">
        <v>744</v>
      </c>
      <c r="ES5" s="299" t="s">
        <v>745</v>
      </c>
      <c r="ET5" s="299" t="s">
        <v>746</v>
      </c>
      <c r="EU5" s="299" t="s">
        <v>747</v>
      </c>
      <c r="EV5" s="299" t="s">
        <v>748</v>
      </c>
      <c r="EW5" s="299" t="s">
        <v>749</v>
      </c>
      <c r="EX5" s="299" t="s">
        <v>750</v>
      </c>
      <c r="EY5" s="299" t="s">
        <v>751</v>
      </c>
      <c r="EZ5" s="299" t="s">
        <v>752</v>
      </c>
      <c r="FA5" s="299" t="s">
        <v>753</v>
      </c>
      <c r="FB5" s="299" t="s">
        <v>754</v>
      </c>
      <c r="FC5" s="300" t="s">
        <v>755</v>
      </c>
      <c r="FD5" s="299" t="s">
        <v>756</v>
      </c>
      <c r="FE5" s="299" t="s">
        <v>757</v>
      </c>
      <c r="FF5" s="299" t="s">
        <v>758</v>
      </c>
      <c r="FG5" s="299" t="s">
        <v>759</v>
      </c>
      <c r="FH5" s="299" t="s">
        <v>760</v>
      </c>
      <c r="FI5" s="299" t="s">
        <v>761</v>
      </c>
      <c r="FJ5" s="299" t="s">
        <v>762</v>
      </c>
      <c r="FK5" s="299" t="s">
        <v>763</v>
      </c>
      <c r="FL5" s="299" t="s">
        <v>764</v>
      </c>
      <c r="FM5" s="299" t="s">
        <v>765</v>
      </c>
      <c r="FN5" s="299" t="s">
        <v>766</v>
      </c>
      <c r="FO5" s="299" t="s">
        <v>767</v>
      </c>
      <c r="FP5" s="299" t="s">
        <v>768</v>
      </c>
      <c r="FQ5" s="299" t="s">
        <v>769</v>
      </c>
      <c r="FR5" s="299" t="s">
        <v>770</v>
      </c>
      <c r="FS5" s="299" t="s">
        <v>771</v>
      </c>
      <c r="FT5" s="299" t="s">
        <v>772</v>
      </c>
      <c r="FU5" s="299" t="s">
        <v>773</v>
      </c>
      <c r="FV5" s="299" t="s">
        <v>774</v>
      </c>
      <c r="FW5" s="299" t="s">
        <v>775</v>
      </c>
      <c r="FX5" s="299" t="s">
        <v>776</v>
      </c>
      <c r="FY5" s="299" t="s">
        <v>777</v>
      </c>
      <c r="FZ5" s="299" t="s">
        <v>778</v>
      </c>
      <c r="GA5" s="299" t="s">
        <v>779</v>
      </c>
      <c r="GB5" s="299" t="s">
        <v>780</v>
      </c>
      <c r="GC5" s="301" t="s">
        <v>781</v>
      </c>
      <c r="GD5" s="301" t="s">
        <v>782</v>
      </c>
      <c r="GE5" s="301" t="s">
        <v>783</v>
      </c>
      <c r="GF5" s="302" t="s">
        <v>784</v>
      </c>
      <c r="GG5" s="302" t="s">
        <v>785</v>
      </c>
      <c r="GH5" s="301" t="s">
        <v>786</v>
      </c>
      <c r="GI5" s="301" t="s">
        <v>787</v>
      </c>
      <c r="GJ5" s="299" t="s">
        <v>788</v>
      </c>
      <c r="GK5" s="299" t="s">
        <v>789</v>
      </c>
      <c r="GL5" s="299" t="s">
        <v>790</v>
      </c>
      <c r="GM5" s="299" t="s">
        <v>791</v>
      </c>
      <c r="GN5" s="299" t="s">
        <v>792</v>
      </c>
      <c r="GO5" s="299" t="s">
        <v>793</v>
      </c>
      <c r="GP5" s="299" t="s">
        <v>794</v>
      </c>
      <c r="GQ5" s="299" t="s">
        <v>795</v>
      </c>
      <c r="GR5" s="299" t="s">
        <v>796</v>
      </c>
      <c r="GS5" s="299" t="s">
        <v>797</v>
      </c>
      <c r="GT5" s="299" t="s">
        <v>798</v>
      </c>
      <c r="GU5" s="299" t="s">
        <v>799</v>
      </c>
      <c r="GV5" s="299" t="s">
        <v>800</v>
      </c>
      <c r="GW5" s="299" t="s">
        <v>801</v>
      </c>
      <c r="GX5" s="299" t="s">
        <v>802</v>
      </c>
      <c r="GY5" s="299" t="s">
        <v>803</v>
      </c>
      <c r="GZ5" s="299" t="s">
        <v>804</v>
      </c>
      <c r="HA5" s="299" t="s">
        <v>805</v>
      </c>
      <c r="HB5" s="299" t="s">
        <v>806</v>
      </c>
      <c r="HC5" s="299" t="s">
        <v>807</v>
      </c>
      <c r="HD5" s="299" t="s">
        <v>808</v>
      </c>
    </row>
    <row r="6" spans="1:488" s="303" customFormat="1" ht="21.9" customHeight="1" x14ac:dyDescent="0.25">
      <c r="A6" s="456">
        <v>2024</v>
      </c>
      <c r="B6" s="303">
        <v>256.5</v>
      </c>
      <c r="C6" s="303">
        <v>253.1</v>
      </c>
      <c r="D6" s="303">
        <v>250.9</v>
      </c>
      <c r="E6" s="303">
        <v>255</v>
      </c>
      <c r="F6" s="303">
        <v>252</v>
      </c>
      <c r="G6" s="303">
        <v>344.3</v>
      </c>
      <c r="H6" s="303">
        <v>252.7</v>
      </c>
      <c r="I6" s="303">
        <v>248</v>
      </c>
      <c r="J6" s="303">
        <v>234.6</v>
      </c>
      <c r="K6" s="303">
        <v>241.1</v>
      </c>
      <c r="L6" s="303">
        <v>314</v>
      </c>
      <c r="M6" s="303">
        <v>318.89999999999998</v>
      </c>
      <c r="N6" s="303">
        <v>321.10000000000002</v>
      </c>
      <c r="O6" s="303">
        <v>314.7</v>
      </c>
      <c r="P6" s="303">
        <v>317.60000000000002</v>
      </c>
      <c r="Q6" s="303">
        <v>315.60000000000002</v>
      </c>
      <c r="R6" s="303">
        <v>311.8</v>
      </c>
      <c r="S6" s="303">
        <v>306.2</v>
      </c>
      <c r="T6" s="303">
        <v>354.8</v>
      </c>
      <c r="U6" s="303">
        <v>313</v>
      </c>
      <c r="V6" s="303">
        <v>321.8</v>
      </c>
      <c r="W6" s="303">
        <v>319.8</v>
      </c>
      <c r="X6" s="303">
        <v>247.9</v>
      </c>
      <c r="Y6" s="303">
        <v>260.10000000000002</v>
      </c>
      <c r="Z6" s="303">
        <v>253.8</v>
      </c>
      <c r="AA6" s="303">
        <v>307.2</v>
      </c>
      <c r="AB6" s="303">
        <v>306.60000000000002</v>
      </c>
      <c r="AC6" s="303">
        <v>311.3</v>
      </c>
      <c r="AD6" s="303">
        <v>305.60000000000002</v>
      </c>
      <c r="AE6" s="303">
        <v>307</v>
      </c>
      <c r="AF6" s="303">
        <v>306.39999999999998</v>
      </c>
      <c r="AG6" s="303">
        <v>307.10000000000002</v>
      </c>
      <c r="AH6" s="303">
        <v>306.3</v>
      </c>
      <c r="AI6" s="303">
        <v>306.5</v>
      </c>
      <c r="AJ6" s="303">
        <v>286.3</v>
      </c>
      <c r="AK6" s="303">
        <v>249.1</v>
      </c>
      <c r="AL6" s="303">
        <v>246.4</v>
      </c>
      <c r="AM6" s="303">
        <v>253.4</v>
      </c>
      <c r="AN6" s="303">
        <v>251.7</v>
      </c>
      <c r="AO6" s="303">
        <v>249.8</v>
      </c>
      <c r="AP6" s="303">
        <v>251.6</v>
      </c>
      <c r="AQ6" s="303">
        <v>259.8</v>
      </c>
      <c r="AR6" s="303">
        <v>260.39999999999998</v>
      </c>
      <c r="AS6" s="303">
        <v>263.2</v>
      </c>
      <c r="AT6" s="303">
        <v>257.7</v>
      </c>
      <c r="AU6" s="303">
        <v>262.10000000000002</v>
      </c>
      <c r="AV6" s="303">
        <v>361.5</v>
      </c>
      <c r="AW6" s="303">
        <v>265.89999999999998</v>
      </c>
      <c r="AX6" s="303">
        <v>266.2</v>
      </c>
      <c r="AY6" s="303">
        <v>344.7</v>
      </c>
      <c r="AZ6" s="303">
        <v>290.8</v>
      </c>
      <c r="BA6" s="303">
        <v>337.9</v>
      </c>
      <c r="BB6" s="303">
        <v>294.2</v>
      </c>
      <c r="BC6" s="303">
        <v>314.89999999999998</v>
      </c>
      <c r="BD6" s="303">
        <v>294.7</v>
      </c>
      <c r="BE6" s="303">
        <v>260.2</v>
      </c>
      <c r="BF6" s="303">
        <v>264.8</v>
      </c>
      <c r="BG6" s="303">
        <v>264.5</v>
      </c>
      <c r="BH6" s="303">
        <v>297</v>
      </c>
      <c r="BI6" s="303">
        <v>265.60000000000002</v>
      </c>
      <c r="BJ6" s="303">
        <v>260</v>
      </c>
      <c r="BK6" s="303">
        <v>274.5</v>
      </c>
      <c r="BL6" s="303">
        <v>262.60000000000002</v>
      </c>
      <c r="BM6" s="303">
        <v>266.89999999999998</v>
      </c>
      <c r="BN6" s="303">
        <v>273.39999999999998</v>
      </c>
      <c r="BO6" s="303">
        <v>278.7</v>
      </c>
      <c r="BP6" s="303">
        <v>260.60000000000002</v>
      </c>
      <c r="BQ6" s="303">
        <v>263.7</v>
      </c>
      <c r="BR6" s="303">
        <v>263.7</v>
      </c>
      <c r="BS6" s="303">
        <v>258.8</v>
      </c>
      <c r="BT6" s="303">
        <v>266.8</v>
      </c>
      <c r="BU6" s="303">
        <v>266.60000000000002</v>
      </c>
      <c r="BV6" s="303">
        <v>255.3</v>
      </c>
      <c r="BW6" s="303">
        <v>250.9</v>
      </c>
      <c r="BX6" s="303">
        <v>255.4</v>
      </c>
      <c r="BY6" s="303">
        <v>255.1</v>
      </c>
      <c r="BZ6" s="303">
        <v>273.8</v>
      </c>
      <c r="CA6" s="303">
        <v>286.7</v>
      </c>
      <c r="CB6" s="303">
        <v>278.89999999999998</v>
      </c>
      <c r="CC6" s="303">
        <v>323.10000000000002</v>
      </c>
      <c r="CD6" s="303">
        <v>311.5</v>
      </c>
      <c r="CE6" s="303">
        <v>306.8</v>
      </c>
      <c r="CF6" s="303">
        <v>327.3</v>
      </c>
      <c r="CG6" s="303">
        <v>320.10000000000002</v>
      </c>
      <c r="CH6" s="303">
        <v>305.7</v>
      </c>
      <c r="CI6" s="303">
        <v>294.8</v>
      </c>
      <c r="CJ6" s="303">
        <v>298.8</v>
      </c>
      <c r="CK6" s="303">
        <v>307.89999999999998</v>
      </c>
      <c r="CL6" s="303">
        <v>290.3</v>
      </c>
      <c r="CM6" s="303">
        <v>293.89999999999998</v>
      </c>
      <c r="CN6" s="303">
        <v>294.3</v>
      </c>
      <c r="CO6" s="303">
        <v>280.39999999999998</v>
      </c>
      <c r="CP6" s="303">
        <v>286.89999999999998</v>
      </c>
      <c r="CQ6" s="303">
        <v>275.2</v>
      </c>
      <c r="CR6" s="303">
        <v>287</v>
      </c>
      <c r="CS6" s="303">
        <v>275.8</v>
      </c>
      <c r="CT6" s="303">
        <v>299.8</v>
      </c>
      <c r="CU6" s="303">
        <v>313.10000000000002</v>
      </c>
      <c r="CV6" s="303">
        <v>295.39999999999998</v>
      </c>
      <c r="CW6" s="303">
        <v>246.3</v>
      </c>
      <c r="CX6" s="303">
        <v>254.4</v>
      </c>
      <c r="CY6" s="303">
        <v>291.8</v>
      </c>
      <c r="CZ6" s="303">
        <v>275.5</v>
      </c>
      <c r="DA6" s="303">
        <v>288.10000000000002</v>
      </c>
      <c r="DB6" s="303">
        <v>260.39999999999998</v>
      </c>
      <c r="DC6" s="303">
        <v>263.5</v>
      </c>
      <c r="DD6" s="303">
        <v>259.5</v>
      </c>
      <c r="DE6" s="303">
        <v>266.8</v>
      </c>
      <c r="DF6" s="303">
        <v>273.39999999999998</v>
      </c>
      <c r="DG6" s="303">
        <v>307.8</v>
      </c>
      <c r="DH6" s="303">
        <v>288</v>
      </c>
      <c r="DI6" s="303">
        <v>288.7</v>
      </c>
      <c r="DJ6" s="303">
        <v>287</v>
      </c>
      <c r="DK6" s="303">
        <v>329.1</v>
      </c>
      <c r="DL6" s="303">
        <v>321.7</v>
      </c>
      <c r="DM6" s="303">
        <v>330.1</v>
      </c>
      <c r="DN6" s="303">
        <v>322.10000000000002</v>
      </c>
      <c r="DO6" s="303">
        <v>331.7</v>
      </c>
      <c r="DP6" s="303">
        <v>258.89999999999998</v>
      </c>
      <c r="DQ6" s="303">
        <v>299</v>
      </c>
      <c r="DR6" s="303">
        <v>289.5</v>
      </c>
      <c r="DS6" s="303">
        <v>301</v>
      </c>
      <c r="DT6" s="303">
        <v>374.3</v>
      </c>
      <c r="DU6" s="303">
        <v>294.7</v>
      </c>
      <c r="DV6" s="303">
        <v>292.89999999999998</v>
      </c>
      <c r="DW6" s="303">
        <v>289.2</v>
      </c>
      <c r="DX6" s="303">
        <v>286.8</v>
      </c>
      <c r="DY6" s="303">
        <v>343.4</v>
      </c>
      <c r="DZ6" s="303">
        <v>257.89999999999998</v>
      </c>
      <c r="EA6" s="303">
        <v>246.7</v>
      </c>
      <c r="EB6" s="303">
        <v>243.3</v>
      </c>
      <c r="EC6" s="303">
        <v>241.4</v>
      </c>
      <c r="ED6" s="303">
        <v>242.8</v>
      </c>
      <c r="EE6" s="303">
        <v>258.8</v>
      </c>
      <c r="EF6" s="303">
        <v>266.3</v>
      </c>
      <c r="EG6" s="303">
        <v>264.5</v>
      </c>
      <c r="EH6" s="303">
        <v>261.2</v>
      </c>
      <c r="EI6" s="303">
        <v>269.10000000000002</v>
      </c>
      <c r="EJ6" s="303">
        <v>265</v>
      </c>
      <c r="EK6" s="303">
        <v>256.5</v>
      </c>
      <c r="EL6" s="303">
        <v>259.5</v>
      </c>
      <c r="EM6" s="303">
        <v>253.2</v>
      </c>
      <c r="EN6" s="303">
        <v>270.10000000000002</v>
      </c>
      <c r="EO6" s="303">
        <v>257.7</v>
      </c>
      <c r="EP6" s="303">
        <v>256.10000000000002</v>
      </c>
      <c r="EQ6" s="303">
        <v>258.39999999999998</v>
      </c>
      <c r="ER6" s="303">
        <v>245.5</v>
      </c>
      <c r="ES6" s="303">
        <v>284.8</v>
      </c>
      <c r="ET6" s="303">
        <v>289.2</v>
      </c>
      <c r="EU6" s="303">
        <v>290.39999999999998</v>
      </c>
      <c r="EV6" s="303">
        <v>274.89999999999998</v>
      </c>
      <c r="EW6" s="303">
        <v>294.3</v>
      </c>
      <c r="EX6" s="303">
        <v>331.8</v>
      </c>
      <c r="EY6" s="303">
        <v>299.2</v>
      </c>
      <c r="EZ6" s="303">
        <v>287.60000000000002</v>
      </c>
      <c r="FA6" s="303">
        <v>281.8</v>
      </c>
      <c r="FB6" s="303">
        <v>304.89999999999998</v>
      </c>
      <c r="FC6" s="303">
        <v>255.2</v>
      </c>
      <c r="FD6" s="303">
        <v>259.39999999999998</v>
      </c>
      <c r="FE6" s="303">
        <v>249.2</v>
      </c>
      <c r="FF6" s="303">
        <v>266.8</v>
      </c>
      <c r="FG6" s="303">
        <v>260.3</v>
      </c>
      <c r="FH6" s="303">
        <v>254.2</v>
      </c>
      <c r="FI6" s="303">
        <v>267.3</v>
      </c>
      <c r="FJ6" s="303">
        <v>267</v>
      </c>
      <c r="FK6" s="303">
        <v>243.3</v>
      </c>
      <c r="FL6" s="303">
        <v>248.2</v>
      </c>
      <c r="FM6" s="303">
        <v>252.3</v>
      </c>
      <c r="FN6" s="303">
        <v>242.8</v>
      </c>
      <c r="FO6" s="303">
        <v>249.7</v>
      </c>
      <c r="FP6" s="303">
        <v>239.5</v>
      </c>
      <c r="FQ6" s="303">
        <v>246</v>
      </c>
      <c r="FR6" s="303">
        <v>244.1</v>
      </c>
      <c r="FS6" s="303">
        <v>248</v>
      </c>
      <c r="FT6" s="303">
        <v>245.5</v>
      </c>
      <c r="FU6" s="303">
        <v>244.2</v>
      </c>
      <c r="FV6" s="303">
        <v>247.3</v>
      </c>
      <c r="FW6" s="303">
        <v>241.1</v>
      </c>
      <c r="FX6" s="303">
        <v>239.4</v>
      </c>
      <c r="FY6" s="303">
        <v>251.9</v>
      </c>
      <c r="FZ6" s="303">
        <v>259.3</v>
      </c>
      <c r="GA6" s="303">
        <v>273.39999999999998</v>
      </c>
      <c r="GB6" s="303">
        <v>266.39999999999998</v>
      </c>
      <c r="GC6" s="303">
        <v>279.3</v>
      </c>
      <c r="GD6" s="303">
        <v>256.60000000000002</v>
      </c>
      <c r="GE6" s="303">
        <v>261.89999999999998</v>
      </c>
      <c r="GF6" s="125">
        <f>(GD6+GH6)/2</f>
        <v>257</v>
      </c>
      <c r="GG6" s="125">
        <f t="shared" ref="GG6:GG32" si="0">(GC6+GH6)/2</f>
        <v>268.35000000000002</v>
      </c>
      <c r="GH6" s="226">
        <v>257.39999999999998</v>
      </c>
      <c r="GI6" s="303">
        <v>262.2</v>
      </c>
      <c r="GJ6" s="303">
        <v>298.89999999999998</v>
      </c>
      <c r="GK6" s="303">
        <v>275.89999999999998</v>
      </c>
      <c r="GL6" s="303">
        <v>295.10000000000002</v>
      </c>
      <c r="GM6" s="303">
        <v>275.60000000000002</v>
      </c>
      <c r="GN6" s="303">
        <v>278.7</v>
      </c>
      <c r="GO6" s="303">
        <v>287.5</v>
      </c>
      <c r="GP6" s="303">
        <v>294.8</v>
      </c>
      <c r="GQ6" s="303">
        <v>298.10000000000002</v>
      </c>
      <c r="GR6" s="303">
        <v>289.3</v>
      </c>
      <c r="GS6" s="303">
        <v>291.60000000000002</v>
      </c>
      <c r="GT6" s="303">
        <v>262.39999999999998</v>
      </c>
      <c r="GU6" s="303">
        <v>319.8</v>
      </c>
      <c r="GV6" s="303">
        <v>318.39999999999998</v>
      </c>
      <c r="GW6" s="303">
        <v>311.89999999999998</v>
      </c>
      <c r="GX6" s="303">
        <v>315.2</v>
      </c>
      <c r="GY6" s="303">
        <v>291.2</v>
      </c>
      <c r="GZ6" s="303">
        <v>305.3</v>
      </c>
      <c r="HA6" s="303">
        <v>290.60000000000002</v>
      </c>
      <c r="HB6" s="303">
        <v>311.5</v>
      </c>
      <c r="HC6" s="303">
        <v>310.2</v>
      </c>
      <c r="HD6" s="303">
        <v>294.3</v>
      </c>
    </row>
    <row r="7" spans="1:488" s="129" customFormat="1" ht="21.9" customHeight="1" x14ac:dyDescent="0.25">
      <c r="A7" s="457">
        <v>2023</v>
      </c>
      <c r="B7" s="129">
        <v>267.60000000000002</v>
      </c>
      <c r="C7" s="129">
        <v>265.39999999999998</v>
      </c>
      <c r="D7" s="129">
        <v>260.8</v>
      </c>
      <c r="E7" s="129">
        <v>265.10000000000002</v>
      </c>
      <c r="F7" s="129">
        <v>263.5</v>
      </c>
      <c r="G7" s="129">
        <v>352.5</v>
      </c>
      <c r="H7" s="129">
        <v>281.3</v>
      </c>
      <c r="I7" s="129">
        <v>271.10000000000002</v>
      </c>
      <c r="J7" s="129">
        <v>250.5</v>
      </c>
      <c r="K7" s="129">
        <v>255.9</v>
      </c>
      <c r="L7" s="129">
        <v>331.2</v>
      </c>
      <c r="M7" s="129">
        <v>335.3</v>
      </c>
      <c r="N7" s="129">
        <v>339.6</v>
      </c>
      <c r="O7" s="129">
        <v>346.9</v>
      </c>
      <c r="P7" s="129">
        <v>333.4</v>
      </c>
      <c r="Q7" s="129">
        <v>331.4</v>
      </c>
      <c r="R7" s="129">
        <v>340</v>
      </c>
      <c r="S7" s="129">
        <v>338.4</v>
      </c>
      <c r="T7" s="129">
        <v>386.1</v>
      </c>
      <c r="U7" s="129">
        <v>330.8</v>
      </c>
      <c r="V7" s="129">
        <v>340.7</v>
      </c>
      <c r="W7" s="129">
        <v>348.2</v>
      </c>
      <c r="X7" s="129">
        <v>266.89999999999998</v>
      </c>
      <c r="Y7" s="129">
        <v>279.5</v>
      </c>
      <c r="Z7" s="129">
        <v>270.7</v>
      </c>
      <c r="AA7" s="129">
        <v>317.5</v>
      </c>
      <c r="AB7" s="129">
        <v>317.3</v>
      </c>
      <c r="AC7" s="129">
        <v>321.2</v>
      </c>
      <c r="AD7" s="129">
        <v>315.89999999999998</v>
      </c>
      <c r="AE7" s="129">
        <v>317.10000000000002</v>
      </c>
      <c r="AF7" s="129">
        <v>316.5</v>
      </c>
      <c r="AG7" s="129">
        <v>317.2</v>
      </c>
      <c r="AH7" s="129">
        <v>317</v>
      </c>
      <c r="AI7" s="129">
        <v>310.3</v>
      </c>
      <c r="AJ7" s="129">
        <v>289.10000000000002</v>
      </c>
      <c r="AK7" s="129">
        <v>262.7</v>
      </c>
      <c r="AL7" s="129">
        <v>261.8</v>
      </c>
      <c r="AM7" s="129">
        <v>268</v>
      </c>
      <c r="AN7" s="129">
        <v>270.39999999999998</v>
      </c>
      <c r="AO7" s="129">
        <v>263.8</v>
      </c>
      <c r="AP7" s="129">
        <v>265.8</v>
      </c>
      <c r="AQ7" s="129">
        <v>266.8</v>
      </c>
      <c r="AR7" s="129">
        <v>275.39999999999998</v>
      </c>
      <c r="AS7" s="129">
        <v>267.8</v>
      </c>
      <c r="AT7" s="129">
        <v>266.39999999999998</v>
      </c>
      <c r="AU7" s="129">
        <v>270.60000000000002</v>
      </c>
      <c r="AV7" s="129">
        <v>355.5</v>
      </c>
      <c r="AW7" s="129">
        <v>283.8</v>
      </c>
      <c r="AX7" s="129">
        <v>282</v>
      </c>
      <c r="AY7" s="129">
        <v>344.1</v>
      </c>
      <c r="AZ7" s="129">
        <v>294.8</v>
      </c>
      <c r="BA7" s="129">
        <v>336.1</v>
      </c>
      <c r="BB7" s="129">
        <v>296.2</v>
      </c>
      <c r="BC7" s="129">
        <v>317.5</v>
      </c>
      <c r="BD7" s="129">
        <v>298.5</v>
      </c>
      <c r="BE7" s="129">
        <v>262.8</v>
      </c>
      <c r="BF7" s="129">
        <v>269.39999999999998</v>
      </c>
      <c r="BG7" s="129">
        <v>262.5</v>
      </c>
      <c r="BH7" s="129">
        <v>290.2</v>
      </c>
      <c r="BI7" s="129">
        <v>275.10000000000002</v>
      </c>
      <c r="BJ7" s="129">
        <v>264.60000000000002</v>
      </c>
      <c r="BK7" s="129">
        <v>275.5</v>
      </c>
      <c r="BL7" s="129">
        <v>269.60000000000002</v>
      </c>
      <c r="BM7" s="129">
        <v>273.10000000000002</v>
      </c>
      <c r="BN7" s="129">
        <v>280.60000000000002</v>
      </c>
      <c r="BO7" s="129">
        <v>285.10000000000002</v>
      </c>
      <c r="BP7" s="129">
        <v>265.2</v>
      </c>
      <c r="BQ7" s="129">
        <v>267.7</v>
      </c>
      <c r="BR7" s="129">
        <v>259.7</v>
      </c>
      <c r="BS7" s="129">
        <v>254.8</v>
      </c>
      <c r="BT7" s="129">
        <v>263.39999999999998</v>
      </c>
      <c r="BU7" s="129">
        <v>269.60000000000002</v>
      </c>
      <c r="BV7" s="129">
        <v>260.89999999999998</v>
      </c>
      <c r="BW7" s="129">
        <v>253.7</v>
      </c>
      <c r="BX7" s="129">
        <v>265.3</v>
      </c>
      <c r="BY7" s="129">
        <v>261.5</v>
      </c>
      <c r="BZ7" s="129">
        <v>277</v>
      </c>
      <c r="CA7" s="129">
        <v>284.10000000000002</v>
      </c>
      <c r="CB7" s="129">
        <v>284.3</v>
      </c>
      <c r="CC7" s="129">
        <v>337.7</v>
      </c>
      <c r="CD7" s="129">
        <v>307.10000000000002</v>
      </c>
      <c r="CE7" s="129">
        <v>305.60000000000002</v>
      </c>
      <c r="CF7" s="129">
        <v>315.60000000000002</v>
      </c>
      <c r="CG7" s="129">
        <v>316.10000000000002</v>
      </c>
      <c r="CH7" s="129">
        <v>304.7</v>
      </c>
      <c r="CI7" s="129">
        <v>293.39999999999998</v>
      </c>
      <c r="CJ7" s="129">
        <v>301.60000000000002</v>
      </c>
      <c r="CK7" s="129">
        <v>309.10000000000002</v>
      </c>
      <c r="CL7" s="129">
        <v>280</v>
      </c>
      <c r="CM7" s="129">
        <v>284.2</v>
      </c>
      <c r="CN7" s="129">
        <v>287.7</v>
      </c>
      <c r="CO7" s="129">
        <v>271.3</v>
      </c>
      <c r="CP7" s="129">
        <v>274.8</v>
      </c>
      <c r="CQ7" s="129">
        <v>270</v>
      </c>
      <c r="CR7" s="129">
        <v>276.5</v>
      </c>
      <c r="CS7" s="129">
        <v>265.89999999999998</v>
      </c>
      <c r="CT7" s="129">
        <v>297.39999999999998</v>
      </c>
      <c r="CU7" s="129">
        <v>313.7</v>
      </c>
      <c r="CV7" s="129">
        <v>294.60000000000002</v>
      </c>
      <c r="CW7" s="129">
        <v>251.9</v>
      </c>
      <c r="CX7" s="129">
        <v>259.60000000000002</v>
      </c>
      <c r="CY7" s="129">
        <v>292.39999999999998</v>
      </c>
      <c r="CZ7" s="129">
        <v>272.10000000000002</v>
      </c>
      <c r="DA7" s="129">
        <v>290.3</v>
      </c>
      <c r="DB7" s="129">
        <v>265.2</v>
      </c>
      <c r="DC7" s="129">
        <v>276.5</v>
      </c>
      <c r="DD7" s="129">
        <v>274.10000000000002</v>
      </c>
      <c r="DE7" s="129">
        <v>264</v>
      </c>
      <c r="DF7" s="129">
        <v>268.39999999999998</v>
      </c>
      <c r="DG7" s="129">
        <v>318.89999999999998</v>
      </c>
      <c r="DH7" s="129">
        <v>288</v>
      </c>
      <c r="DI7" s="129">
        <v>291.10000000000002</v>
      </c>
      <c r="DJ7" s="129">
        <v>287.8</v>
      </c>
      <c r="DK7" s="129">
        <v>329.7</v>
      </c>
      <c r="DL7" s="129">
        <v>330.4</v>
      </c>
      <c r="DM7" s="129">
        <v>338.8</v>
      </c>
      <c r="DN7" s="129">
        <v>334.8</v>
      </c>
      <c r="DO7" s="129">
        <v>333.3</v>
      </c>
      <c r="DP7" s="129">
        <v>269</v>
      </c>
      <c r="DQ7" s="129">
        <v>306.8</v>
      </c>
      <c r="DR7" s="129">
        <v>290.89999999999998</v>
      </c>
      <c r="DS7" s="129">
        <v>310.10000000000002</v>
      </c>
      <c r="DT7" s="129">
        <v>374.1</v>
      </c>
      <c r="DU7" s="129">
        <v>298.5</v>
      </c>
      <c r="DV7" s="129">
        <v>306</v>
      </c>
      <c r="DW7" s="129">
        <v>294.2</v>
      </c>
      <c r="DX7" s="129">
        <v>290.60000000000002</v>
      </c>
      <c r="DY7" s="129">
        <v>343</v>
      </c>
      <c r="DZ7" s="129">
        <v>262.3</v>
      </c>
      <c r="EA7" s="129">
        <v>262.3</v>
      </c>
      <c r="EB7" s="129">
        <v>259.2</v>
      </c>
      <c r="EC7" s="129">
        <v>285.10000000000002</v>
      </c>
      <c r="ED7" s="129">
        <v>258.60000000000002</v>
      </c>
      <c r="EE7" s="129">
        <v>267.89999999999998</v>
      </c>
      <c r="EF7" s="129">
        <v>280.3</v>
      </c>
      <c r="EG7" s="129">
        <v>272.2</v>
      </c>
      <c r="EH7" s="129">
        <v>273.89999999999998</v>
      </c>
      <c r="EI7" s="129">
        <v>288.60000000000002</v>
      </c>
      <c r="EJ7" s="129">
        <v>282.10000000000002</v>
      </c>
      <c r="EK7" s="129">
        <v>268.60000000000002</v>
      </c>
      <c r="EL7" s="129">
        <v>275.7</v>
      </c>
      <c r="EM7" s="129">
        <v>269</v>
      </c>
      <c r="EN7" s="129">
        <v>283.7</v>
      </c>
      <c r="EO7" s="129">
        <v>274</v>
      </c>
      <c r="EP7" s="129">
        <v>256.10000000000002</v>
      </c>
      <c r="EQ7" s="129">
        <v>259.39999999999998</v>
      </c>
      <c r="ER7" s="129">
        <v>255.2</v>
      </c>
      <c r="ES7" s="129">
        <v>300.39999999999998</v>
      </c>
      <c r="ET7" s="129">
        <v>306.39999999999998</v>
      </c>
      <c r="EU7" s="129">
        <v>295</v>
      </c>
      <c r="EV7" s="129">
        <v>278.10000000000002</v>
      </c>
      <c r="EW7" s="129">
        <v>287.7</v>
      </c>
      <c r="EX7" s="129">
        <v>339.8</v>
      </c>
      <c r="EY7" s="129">
        <v>300.2</v>
      </c>
      <c r="EZ7" s="129">
        <v>292.60000000000002</v>
      </c>
      <c r="FA7" s="129">
        <v>287</v>
      </c>
      <c r="FB7" s="129">
        <v>316.8</v>
      </c>
      <c r="FC7" s="129">
        <v>264.3</v>
      </c>
      <c r="FD7" s="129">
        <v>258.8</v>
      </c>
      <c r="FE7" s="129">
        <v>256.5</v>
      </c>
      <c r="FF7" s="129">
        <v>276.89999999999998</v>
      </c>
      <c r="FG7" s="129">
        <v>252</v>
      </c>
      <c r="FH7" s="129">
        <v>247.2</v>
      </c>
      <c r="FI7" s="129">
        <v>259</v>
      </c>
      <c r="FJ7" s="129">
        <v>258.7</v>
      </c>
      <c r="FK7" s="129">
        <v>250.1</v>
      </c>
      <c r="FL7" s="129">
        <v>254.6</v>
      </c>
      <c r="FM7" s="129">
        <v>254.9</v>
      </c>
      <c r="FN7" s="129">
        <v>254.5</v>
      </c>
      <c r="FO7" s="129">
        <v>254.5</v>
      </c>
      <c r="FP7" s="129">
        <v>261.8</v>
      </c>
      <c r="FQ7" s="129">
        <v>252.4</v>
      </c>
      <c r="FR7" s="129">
        <v>258.3</v>
      </c>
      <c r="FS7" s="129">
        <v>261</v>
      </c>
      <c r="FT7" s="129">
        <v>252.5</v>
      </c>
      <c r="FU7" s="129">
        <v>250.2</v>
      </c>
      <c r="FV7" s="129">
        <v>254.4</v>
      </c>
      <c r="FW7" s="129">
        <v>252.2</v>
      </c>
      <c r="FX7" s="129">
        <v>251.3</v>
      </c>
      <c r="FY7" s="129">
        <v>268.8</v>
      </c>
      <c r="FZ7" s="129">
        <v>278</v>
      </c>
      <c r="GA7" s="129">
        <v>282.89999999999998</v>
      </c>
      <c r="GB7" s="129">
        <v>275.89999999999998</v>
      </c>
      <c r="GC7" s="129">
        <v>275.89999999999998</v>
      </c>
      <c r="GD7" s="129">
        <v>256.8</v>
      </c>
      <c r="GE7" s="129">
        <v>258.5</v>
      </c>
      <c r="GF7" s="125">
        <v>258.10000000000002</v>
      </c>
      <c r="GG7" s="125">
        <f>(GC7+GH7)/2</f>
        <v>269.35000000000002</v>
      </c>
      <c r="GH7" s="129">
        <v>262.8</v>
      </c>
      <c r="GI7" s="129">
        <v>260.8</v>
      </c>
      <c r="GJ7" s="129">
        <v>324</v>
      </c>
      <c r="GK7" s="129">
        <v>286.39999999999998</v>
      </c>
      <c r="GL7" s="129">
        <v>316.3</v>
      </c>
      <c r="GM7" s="129">
        <v>282</v>
      </c>
      <c r="GN7" s="129">
        <v>281.5</v>
      </c>
      <c r="GO7" s="129">
        <v>294.5</v>
      </c>
      <c r="GP7" s="129">
        <v>297</v>
      </c>
      <c r="GQ7" s="129">
        <v>296.3</v>
      </c>
      <c r="GR7" s="129">
        <v>306.60000000000002</v>
      </c>
      <c r="GS7" s="129">
        <v>295.60000000000002</v>
      </c>
      <c r="GT7" s="129">
        <v>269.60000000000002</v>
      </c>
      <c r="GU7" s="129">
        <v>342.8</v>
      </c>
      <c r="GV7" s="129">
        <v>360.2</v>
      </c>
      <c r="GW7" s="129">
        <v>361.8</v>
      </c>
      <c r="GX7" s="129">
        <v>352.7</v>
      </c>
      <c r="GY7" s="129">
        <v>343.4</v>
      </c>
      <c r="GZ7" s="129">
        <v>352.6</v>
      </c>
      <c r="HA7" s="129">
        <v>344.3</v>
      </c>
      <c r="HB7" s="129">
        <v>359.4</v>
      </c>
      <c r="HC7" s="129">
        <v>353.4</v>
      </c>
      <c r="HD7" s="129">
        <v>337.2</v>
      </c>
    </row>
    <row r="8" spans="1:488" ht="21.9" customHeight="1" x14ac:dyDescent="0.25">
      <c r="A8" s="457">
        <v>2022</v>
      </c>
      <c r="B8" s="177">
        <v>245.3</v>
      </c>
      <c r="C8" s="177">
        <v>243.5</v>
      </c>
      <c r="D8" s="177">
        <v>239.8</v>
      </c>
      <c r="E8" s="177">
        <v>243.3</v>
      </c>
      <c r="F8" s="177">
        <v>242.2</v>
      </c>
      <c r="G8" s="177">
        <v>316.39999999999998</v>
      </c>
      <c r="H8" s="177">
        <v>250.3</v>
      </c>
      <c r="I8" s="177">
        <v>240.1</v>
      </c>
      <c r="J8" s="177">
        <v>226.3</v>
      </c>
      <c r="K8" s="177">
        <v>228.7</v>
      </c>
      <c r="L8" s="177">
        <v>305.3</v>
      </c>
      <c r="M8" s="177">
        <v>305.8</v>
      </c>
      <c r="N8" s="177">
        <v>309.7</v>
      </c>
      <c r="O8" s="177">
        <v>315.89999999999998</v>
      </c>
      <c r="P8" s="177">
        <v>304.5</v>
      </c>
      <c r="Q8" s="177">
        <v>304.60000000000002</v>
      </c>
      <c r="R8" s="177">
        <v>309.2</v>
      </c>
      <c r="S8" s="177">
        <v>307.39999999999998</v>
      </c>
      <c r="T8" s="177">
        <v>353.9</v>
      </c>
      <c r="U8" s="177">
        <v>302.8</v>
      </c>
      <c r="V8" s="177">
        <v>314</v>
      </c>
      <c r="W8" s="177">
        <v>319.89999999999998</v>
      </c>
      <c r="X8" s="177">
        <v>243.3</v>
      </c>
      <c r="Y8" s="177">
        <v>254.9</v>
      </c>
      <c r="Z8" s="177">
        <v>244.7</v>
      </c>
      <c r="AA8" s="177">
        <v>290.5</v>
      </c>
      <c r="AB8" s="177">
        <v>290.10000000000002</v>
      </c>
      <c r="AC8" s="177">
        <v>293.2</v>
      </c>
      <c r="AD8" s="177">
        <v>288.8</v>
      </c>
      <c r="AE8" s="177">
        <v>291.10000000000002</v>
      </c>
      <c r="AF8" s="177">
        <v>290</v>
      </c>
      <c r="AG8" s="177">
        <v>290.60000000000002</v>
      </c>
      <c r="AH8" s="177">
        <v>290.2</v>
      </c>
      <c r="AI8" s="177">
        <v>286.7</v>
      </c>
      <c r="AJ8" s="177">
        <v>268.5</v>
      </c>
      <c r="AK8" s="177">
        <v>238.6</v>
      </c>
      <c r="AL8" s="177">
        <v>236.5</v>
      </c>
      <c r="AM8" s="177">
        <v>243.4</v>
      </c>
      <c r="AN8" s="177">
        <v>241.7</v>
      </c>
      <c r="AO8" s="177">
        <v>240.4</v>
      </c>
      <c r="AP8" s="177">
        <v>243.1</v>
      </c>
      <c r="AQ8" s="177">
        <v>241.4</v>
      </c>
      <c r="AR8" s="177">
        <v>249.2</v>
      </c>
      <c r="AS8" s="177">
        <v>243</v>
      </c>
      <c r="AT8" s="177">
        <v>240.1</v>
      </c>
      <c r="AU8" s="177">
        <v>244.8</v>
      </c>
      <c r="AV8" s="177">
        <v>324.89999999999998</v>
      </c>
      <c r="AW8" s="177">
        <v>254.4</v>
      </c>
      <c r="AX8" s="177">
        <v>255.6</v>
      </c>
      <c r="AY8" s="177">
        <v>324.3</v>
      </c>
      <c r="AZ8" s="177">
        <v>281.8</v>
      </c>
      <c r="BA8" s="177">
        <v>318.2</v>
      </c>
      <c r="BB8" s="177">
        <v>281.3</v>
      </c>
      <c r="BC8" s="177">
        <v>301.10000000000002</v>
      </c>
      <c r="BD8" s="177">
        <v>284.89999999999998</v>
      </c>
      <c r="BE8" s="177">
        <v>244.5</v>
      </c>
      <c r="BF8" s="177">
        <v>249.7</v>
      </c>
      <c r="BG8" s="177">
        <v>245.8</v>
      </c>
      <c r="BH8" s="177">
        <v>272.3</v>
      </c>
      <c r="BI8" s="177">
        <v>256.3</v>
      </c>
      <c r="BJ8" s="177">
        <v>243</v>
      </c>
      <c r="BK8" s="177">
        <v>254.2</v>
      </c>
      <c r="BL8" s="177">
        <v>246.1</v>
      </c>
      <c r="BM8" s="177">
        <v>254.3</v>
      </c>
      <c r="BN8" s="177">
        <v>262.7</v>
      </c>
      <c r="BO8" s="177">
        <v>258.8</v>
      </c>
      <c r="BP8" s="177">
        <v>247.2</v>
      </c>
      <c r="BQ8" s="177">
        <v>242.1</v>
      </c>
      <c r="BR8" s="177">
        <v>246.6</v>
      </c>
      <c r="BS8" s="177">
        <v>238.1</v>
      </c>
      <c r="BT8" s="177">
        <v>239.9</v>
      </c>
      <c r="BU8" s="177">
        <v>246</v>
      </c>
      <c r="BV8" s="177">
        <v>233.7</v>
      </c>
      <c r="BW8" s="177">
        <v>229.6</v>
      </c>
      <c r="BX8" s="177">
        <v>241.1</v>
      </c>
      <c r="BY8" s="177">
        <v>232.8</v>
      </c>
      <c r="BZ8" s="177">
        <v>256.2</v>
      </c>
      <c r="CA8" s="177">
        <v>262.2</v>
      </c>
      <c r="CB8" s="177">
        <v>261.39999999999998</v>
      </c>
      <c r="CC8" s="177">
        <v>314.2</v>
      </c>
      <c r="CD8" s="177">
        <v>286</v>
      </c>
      <c r="CE8" s="177">
        <v>283.60000000000002</v>
      </c>
      <c r="CF8" s="177">
        <v>294.2</v>
      </c>
      <c r="CG8" s="177">
        <v>294.5</v>
      </c>
      <c r="CH8" s="177">
        <v>283.5</v>
      </c>
      <c r="CI8" s="177">
        <v>272.2</v>
      </c>
      <c r="CJ8" s="177">
        <v>279.89999999999998</v>
      </c>
      <c r="CK8" s="177">
        <v>288</v>
      </c>
      <c r="CL8" s="177">
        <v>267.7</v>
      </c>
      <c r="CM8" s="177">
        <v>271.5</v>
      </c>
      <c r="CN8" s="177">
        <v>277.7</v>
      </c>
      <c r="CO8" s="177">
        <v>258.60000000000002</v>
      </c>
      <c r="CP8" s="177">
        <v>251.2</v>
      </c>
      <c r="CQ8" s="177">
        <v>247.7</v>
      </c>
      <c r="CR8" s="177">
        <v>260.5</v>
      </c>
      <c r="CS8" s="177">
        <v>253.4</v>
      </c>
      <c r="CT8" s="177">
        <v>286.8</v>
      </c>
      <c r="CU8" s="177">
        <v>297.60000000000002</v>
      </c>
      <c r="CV8" s="177">
        <v>281.89999999999998</v>
      </c>
      <c r="CW8" s="177">
        <v>232.8</v>
      </c>
      <c r="CX8" s="177">
        <v>236.9</v>
      </c>
      <c r="CY8" s="177">
        <v>275.3</v>
      </c>
      <c r="CZ8" s="177">
        <v>257.7</v>
      </c>
      <c r="DA8" s="177">
        <v>276</v>
      </c>
      <c r="DB8" s="177">
        <v>251.2</v>
      </c>
      <c r="DC8" s="177">
        <v>256.2</v>
      </c>
      <c r="DD8" s="177">
        <v>255.6</v>
      </c>
      <c r="DE8" s="177">
        <v>247.6</v>
      </c>
      <c r="DF8" s="177">
        <v>250.2</v>
      </c>
      <c r="DG8" s="177">
        <v>289.7</v>
      </c>
      <c r="DH8" s="177">
        <v>261.8</v>
      </c>
      <c r="DI8" s="177">
        <v>266.89999999999998</v>
      </c>
      <c r="DJ8" s="177">
        <v>264.7</v>
      </c>
      <c r="DK8" s="177">
        <v>309.3</v>
      </c>
      <c r="DL8" s="177">
        <v>308.39999999999998</v>
      </c>
      <c r="DM8" s="177">
        <v>316</v>
      </c>
      <c r="DN8" s="177">
        <v>310.3</v>
      </c>
      <c r="DO8" s="177">
        <v>311.8</v>
      </c>
      <c r="DP8" s="177">
        <v>241.4</v>
      </c>
      <c r="DQ8" s="177">
        <v>283.10000000000002</v>
      </c>
      <c r="DR8" s="177">
        <v>271.10000000000002</v>
      </c>
      <c r="DS8" s="177">
        <v>289</v>
      </c>
      <c r="DT8" s="177">
        <v>351.2</v>
      </c>
      <c r="DU8" s="177">
        <v>279.10000000000002</v>
      </c>
      <c r="DV8" s="177">
        <v>282</v>
      </c>
      <c r="DW8" s="177">
        <v>273.3</v>
      </c>
      <c r="DX8" s="177">
        <v>271.10000000000002</v>
      </c>
      <c r="DY8" s="177">
        <v>320.5</v>
      </c>
      <c r="DZ8" s="177">
        <v>242.1</v>
      </c>
      <c r="EA8" s="177">
        <v>241.7</v>
      </c>
      <c r="EB8" s="177">
        <v>238.1</v>
      </c>
      <c r="EC8" s="177">
        <v>236.8</v>
      </c>
      <c r="ED8" s="177">
        <v>237.5</v>
      </c>
      <c r="EE8" s="177">
        <v>249.7</v>
      </c>
      <c r="EF8" s="177">
        <v>256.7</v>
      </c>
      <c r="EG8" s="177">
        <v>248.9</v>
      </c>
      <c r="EH8" s="177">
        <v>249.1</v>
      </c>
      <c r="EI8" s="177">
        <v>263.8</v>
      </c>
      <c r="EJ8" s="177">
        <v>254.6</v>
      </c>
      <c r="EK8" s="177">
        <v>242.3</v>
      </c>
      <c r="EL8" s="177">
        <v>250.9</v>
      </c>
      <c r="EM8" s="177">
        <v>243.7</v>
      </c>
      <c r="EN8" s="177">
        <v>259.3</v>
      </c>
      <c r="EO8" s="177">
        <v>251.3</v>
      </c>
      <c r="EP8" s="177">
        <v>236.4</v>
      </c>
      <c r="EQ8" s="177">
        <v>237.4</v>
      </c>
      <c r="ER8" s="177">
        <v>230.8</v>
      </c>
      <c r="ES8" s="177">
        <v>284.5</v>
      </c>
      <c r="ET8" s="177">
        <v>288.5</v>
      </c>
      <c r="EU8" s="177">
        <v>276.60000000000002</v>
      </c>
      <c r="EV8" s="177">
        <v>259.10000000000002</v>
      </c>
      <c r="EW8" s="177">
        <v>271.2</v>
      </c>
      <c r="EX8" s="177">
        <v>316</v>
      </c>
      <c r="EY8" s="177">
        <v>279.39999999999998</v>
      </c>
      <c r="EZ8" s="177">
        <v>271.8</v>
      </c>
      <c r="FA8" s="177">
        <v>267.39999999999998</v>
      </c>
      <c r="FB8" s="177">
        <v>290.3</v>
      </c>
      <c r="FC8" s="304">
        <v>241.8</v>
      </c>
      <c r="FD8" s="177">
        <v>238.7</v>
      </c>
      <c r="FE8" s="177">
        <v>239.1</v>
      </c>
      <c r="FF8" s="177">
        <v>253.2</v>
      </c>
      <c r="FG8" s="177">
        <v>237.9</v>
      </c>
      <c r="FH8" s="177">
        <v>233.2</v>
      </c>
      <c r="FI8" s="177">
        <v>244.1</v>
      </c>
      <c r="FJ8" s="177">
        <v>247.8</v>
      </c>
      <c r="FK8" s="177">
        <v>230.5</v>
      </c>
      <c r="FL8" s="177">
        <v>232.5</v>
      </c>
      <c r="FM8" s="177">
        <v>231.2</v>
      </c>
      <c r="FN8" s="177">
        <v>230.9</v>
      </c>
      <c r="FO8" s="177">
        <v>232.3</v>
      </c>
      <c r="FP8" s="177">
        <v>242.3</v>
      </c>
      <c r="FQ8" s="177">
        <v>234.5</v>
      </c>
      <c r="FR8" s="177">
        <v>234.4</v>
      </c>
      <c r="FS8" s="177">
        <v>238.7</v>
      </c>
      <c r="FT8" s="177">
        <v>234.4</v>
      </c>
      <c r="FU8" s="177">
        <v>231.6</v>
      </c>
      <c r="FV8" s="177">
        <v>233.4</v>
      </c>
      <c r="FW8" s="177">
        <v>228.8</v>
      </c>
      <c r="FX8" s="177">
        <v>227.7</v>
      </c>
      <c r="FY8" s="177">
        <v>243.8</v>
      </c>
      <c r="FZ8" s="177">
        <v>251.2</v>
      </c>
      <c r="GA8" s="177">
        <v>257.2</v>
      </c>
      <c r="GB8" s="177">
        <v>251.4</v>
      </c>
      <c r="GC8" s="177">
        <v>256.2</v>
      </c>
      <c r="GD8" s="177">
        <v>239.3</v>
      </c>
      <c r="GE8" s="177">
        <v>242.6</v>
      </c>
      <c r="GF8" s="125">
        <f t="shared" ref="GF8:GF32" si="1">(GD8+GH8)/2</f>
        <v>240.5</v>
      </c>
      <c r="GG8" s="125">
        <f t="shared" si="0"/>
        <v>248.95</v>
      </c>
      <c r="GH8" s="124">
        <v>241.7</v>
      </c>
      <c r="GI8" s="177">
        <v>241.3</v>
      </c>
      <c r="GJ8" s="177">
        <v>295.10000000000002</v>
      </c>
      <c r="GK8" s="177">
        <v>259.89999999999998</v>
      </c>
      <c r="GL8" s="177">
        <v>288.2</v>
      </c>
      <c r="GM8" s="177">
        <v>259.5</v>
      </c>
      <c r="GN8" s="177" t="s">
        <v>809</v>
      </c>
      <c r="GO8" s="177">
        <v>274.7</v>
      </c>
      <c r="GP8" s="177">
        <v>276.3</v>
      </c>
      <c r="GQ8" s="177">
        <v>276.7</v>
      </c>
      <c r="GR8" s="177">
        <v>279.7</v>
      </c>
      <c r="GS8" s="177">
        <v>274.89999999999998</v>
      </c>
      <c r="GT8" s="177">
        <v>245.3</v>
      </c>
      <c r="GU8" s="177">
        <v>319.5</v>
      </c>
      <c r="GV8" s="177">
        <v>321.60000000000002</v>
      </c>
      <c r="GW8" s="177">
        <v>305.8</v>
      </c>
      <c r="GX8" s="177">
        <v>304.39999999999998</v>
      </c>
      <c r="GY8" s="177">
        <v>299.39999999999998</v>
      </c>
      <c r="GZ8" s="177">
        <v>293.2</v>
      </c>
      <c r="HA8" s="177">
        <v>299.7</v>
      </c>
      <c r="HB8" s="177">
        <v>314.60000000000002</v>
      </c>
      <c r="HC8" s="177">
        <v>306</v>
      </c>
      <c r="HD8" s="177">
        <v>287.5</v>
      </c>
    </row>
    <row r="9" spans="1:488" s="129" customFormat="1" ht="21.9" customHeight="1" x14ac:dyDescent="0.25">
      <c r="A9" s="457">
        <v>2021</v>
      </c>
      <c r="B9" s="129">
        <v>204.8</v>
      </c>
      <c r="C9" s="129">
        <v>202.8</v>
      </c>
      <c r="D9" s="129">
        <v>202</v>
      </c>
      <c r="E9" s="129">
        <v>205.5</v>
      </c>
      <c r="F9" s="129">
        <v>202.6</v>
      </c>
      <c r="G9" s="129">
        <v>272.2</v>
      </c>
      <c r="H9" s="129">
        <v>208.2</v>
      </c>
      <c r="I9" s="129">
        <v>203.9</v>
      </c>
      <c r="J9" s="129">
        <v>191.8</v>
      </c>
      <c r="K9" s="129">
        <v>193.6</v>
      </c>
      <c r="L9" s="129">
        <v>263</v>
      </c>
      <c r="M9" s="129">
        <v>261</v>
      </c>
      <c r="N9" s="129">
        <v>265.89999999999998</v>
      </c>
      <c r="O9" s="129">
        <v>267.3</v>
      </c>
      <c r="P9" s="129">
        <v>261.10000000000002</v>
      </c>
      <c r="Q9" s="129">
        <v>262.89999999999998</v>
      </c>
      <c r="R9" s="129">
        <v>272.7</v>
      </c>
      <c r="S9" s="129">
        <v>261.89999999999998</v>
      </c>
      <c r="T9" s="129">
        <v>311.7</v>
      </c>
      <c r="U9" s="129">
        <v>259.3</v>
      </c>
      <c r="V9" s="129">
        <v>271.60000000000002</v>
      </c>
      <c r="W9" s="129">
        <v>282.5</v>
      </c>
      <c r="X9" s="129">
        <v>210.4</v>
      </c>
      <c r="Y9" s="129">
        <v>218.2</v>
      </c>
      <c r="Z9" s="129">
        <v>208.1</v>
      </c>
      <c r="AA9" s="129">
        <v>253.7</v>
      </c>
      <c r="AB9" s="129">
        <v>252.8</v>
      </c>
      <c r="AC9" s="129">
        <v>256.60000000000002</v>
      </c>
      <c r="AD9" s="129">
        <v>252.2</v>
      </c>
      <c r="AE9" s="129">
        <v>254.8</v>
      </c>
      <c r="AF9" s="129">
        <v>253.1</v>
      </c>
      <c r="AG9" s="129">
        <v>260.5</v>
      </c>
      <c r="AH9" s="129">
        <v>253.6</v>
      </c>
      <c r="AI9" s="129">
        <v>245.4</v>
      </c>
      <c r="AJ9" s="129">
        <v>227.7</v>
      </c>
      <c r="AK9" s="129">
        <v>202.9</v>
      </c>
      <c r="AL9" s="129">
        <v>199</v>
      </c>
      <c r="AM9" s="129">
        <v>200.6</v>
      </c>
      <c r="AN9" s="129">
        <v>198.9</v>
      </c>
      <c r="AO9" s="129">
        <v>200.2</v>
      </c>
      <c r="AP9" s="129">
        <v>200</v>
      </c>
      <c r="AQ9" s="129">
        <v>203.1</v>
      </c>
      <c r="AR9" s="129">
        <v>211.6</v>
      </c>
      <c r="AS9" s="129">
        <v>204.2</v>
      </c>
      <c r="AT9" s="129">
        <v>203.6</v>
      </c>
      <c r="AU9" s="129">
        <v>205.1</v>
      </c>
      <c r="AV9" s="129">
        <v>280.39999999999998</v>
      </c>
      <c r="AW9" s="129">
        <v>216.8</v>
      </c>
      <c r="AX9" s="129">
        <v>216.2</v>
      </c>
      <c r="AY9" s="129">
        <v>286.39999999999998</v>
      </c>
      <c r="AZ9" s="129">
        <v>241.6</v>
      </c>
      <c r="BA9" s="129">
        <v>282.3</v>
      </c>
      <c r="BB9" s="129">
        <v>245.2</v>
      </c>
      <c r="BC9" s="129">
        <v>264.5</v>
      </c>
      <c r="BD9" s="129">
        <v>243.7</v>
      </c>
      <c r="BE9" s="129">
        <v>211.7</v>
      </c>
      <c r="BF9" s="129">
        <v>213.4</v>
      </c>
      <c r="BG9" s="129">
        <v>208</v>
      </c>
      <c r="BH9" s="129">
        <v>239.5</v>
      </c>
      <c r="BI9" s="129">
        <v>220.3</v>
      </c>
      <c r="BJ9" s="129">
        <v>209.9</v>
      </c>
      <c r="BK9" s="129">
        <v>218.4</v>
      </c>
      <c r="BL9" s="129">
        <v>214.2</v>
      </c>
      <c r="BM9" s="129">
        <v>219.6</v>
      </c>
      <c r="BN9" s="129">
        <v>228.4</v>
      </c>
      <c r="BO9" s="129">
        <v>221.9</v>
      </c>
      <c r="BP9" s="129">
        <v>212.8</v>
      </c>
      <c r="BQ9" s="129">
        <v>209.1</v>
      </c>
      <c r="BR9" s="129">
        <v>210.8</v>
      </c>
      <c r="BS9" s="129">
        <v>202.9</v>
      </c>
      <c r="BT9" s="129">
        <v>206.5</v>
      </c>
      <c r="BU9" s="129">
        <v>208.3</v>
      </c>
      <c r="BV9" s="129">
        <v>199.1</v>
      </c>
      <c r="BW9" s="129">
        <v>197</v>
      </c>
      <c r="BX9" s="129">
        <v>202.4</v>
      </c>
      <c r="BY9" s="129">
        <v>198.8</v>
      </c>
      <c r="BZ9" s="129">
        <v>220</v>
      </c>
      <c r="CA9" s="129">
        <v>225.8</v>
      </c>
      <c r="CB9" s="129">
        <v>223.8</v>
      </c>
      <c r="CC9" s="129">
        <v>271.89999999999998</v>
      </c>
      <c r="CD9" s="129">
        <v>252.3</v>
      </c>
      <c r="CE9" s="129">
        <v>250</v>
      </c>
      <c r="CF9" s="129">
        <v>260</v>
      </c>
      <c r="CG9" s="129">
        <v>260.3</v>
      </c>
      <c r="CH9" s="129">
        <v>249.8</v>
      </c>
      <c r="CI9" s="129">
        <v>238.8</v>
      </c>
      <c r="CJ9" s="129">
        <v>245.3</v>
      </c>
      <c r="CK9" s="129">
        <v>253.2</v>
      </c>
      <c r="CL9" s="129">
        <v>232.8</v>
      </c>
      <c r="CM9" s="129">
        <v>236.7</v>
      </c>
      <c r="CN9" s="129">
        <v>239</v>
      </c>
      <c r="CO9" s="129">
        <v>222.4</v>
      </c>
      <c r="CP9" s="129">
        <v>216.3</v>
      </c>
      <c r="CQ9" s="129">
        <v>212.4</v>
      </c>
      <c r="CR9" s="129">
        <v>224.6</v>
      </c>
      <c r="CS9" s="129">
        <v>218</v>
      </c>
      <c r="CT9" s="129">
        <v>242.5</v>
      </c>
      <c r="CU9" s="129">
        <v>256.8</v>
      </c>
      <c r="CV9" s="129">
        <v>240.5</v>
      </c>
      <c r="CW9" s="129">
        <v>197.7</v>
      </c>
      <c r="CX9" s="129">
        <v>200.9</v>
      </c>
      <c r="CY9" s="129">
        <v>236.9</v>
      </c>
      <c r="CZ9" s="129">
        <v>223.7</v>
      </c>
      <c r="DA9" s="129">
        <v>241</v>
      </c>
      <c r="DB9" s="129">
        <v>212.4</v>
      </c>
      <c r="DC9" s="129">
        <v>214.4</v>
      </c>
      <c r="DD9" s="129">
        <v>216.3</v>
      </c>
      <c r="DE9" s="129">
        <v>214.8</v>
      </c>
      <c r="DF9" s="129">
        <v>216.7</v>
      </c>
      <c r="DG9" s="129">
        <v>248.6</v>
      </c>
      <c r="DH9" s="129">
        <v>224.9</v>
      </c>
      <c r="DI9" s="129">
        <v>229.1</v>
      </c>
      <c r="DJ9" s="129">
        <v>226.7</v>
      </c>
      <c r="DK9" s="129">
        <v>271.7</v>
      </c>
      <c r="DL9" s="129">
        <v>272</v>
      </c>
      <c r="DM9" s="129">
        <v>278.39999999999998</v>
      </c>
      <c r="DN9" s="129">
        <v>274.7</v>
      </c>
      <c r="DO9" s="129">
        <v>273.10000000000002</v>
      </c>
      <c r="DP9" s="129">
        <v>205</v>
      </c>
      <c r="DQ9" s="129">
        <v>245</v>
      </c>
      <c r="DR9" s="129">
        <v>235</v>
      </c>
      <c r="DS9" s="129">
        <v>248.1</v>
      </c>
      <c r="DT9" s="129">
        <v>313</v>
      </c>
      <c r="DU9" s="129">
        <v>238.9</v>
      </c>
      <c r="DV9" s="129">
        <v>243.7</v>
      </c>
      <c r="DW9" s="129">
        <v>236.2</v>
      </c>
      <c r="DX9" s="129">
        <v>234.4</v>
      </c>
      <c r="DY9" s="129">
        <v>286.2</v>
      </c>
      <c r="DZ9" s="129">
        <v>204.8</v>
      </c>
      <c r="EA9" s="129">
        <v>203.9</v>
      </c>
      <c r="EB9" s="129">
        <v>201.9</v>
      </c>
      <c r="EC9" s="129">
        <v>200.9</v>
      </c>
      <c r="ED9" s="129">
        <v>201.6</v>
      </c>
      <c r="EE9" s="129">
        <v>213.4</v>
      </c>
      <c r="EF9" s="129">
        <v>223.2</v>
      </c>
      <c r="EG9" s="129">
        <v>216.6</v>
      </c>
      <c r="EH9" s="129">
        <v>214.4</v>
      </c>
      <c r="EI9" s="129">
        <v>227.9</v>
      </c>
      <c r="EJ9" s="129">
        <v>221.3</v>
      </c>
      <c r="EK9" s="129">
        <v>211.2</v>
      </c>
      <c r="EL9" s="129">
        <v>218.5</v>
      </c>
      <c r="EM9" s="129">
        <v>212.5</v>
      </c>
      <c r="EN9" s="129">
        <v>226.6</v>
      </c>
      <c r="EO9" s="129">
        <v>219.3</v>
      </c>
      <c r="EP9" s="129">
        <v>200.4</v>
      </c>
      <c r="EQ9" s="129">
        <v>201.4</v>
      </c>
      <c r="ER9" s="129">
        <v>197.4</v>
      </c>
      <c r="ES9" s="129">
        <v>241.5</v>
      </c>
      <c r="ET9" s="129">
        <v>243.1</v>
      </c>
      <c r="EU9" s="129">
        <v>242.9</v>
      </c>
      <c r="EV9" s="129">
        <v>225.1</v>
      </c>
      <c r="EW9" s="129">
        <v>230.6</v>
      </c>
      <c r="EX9" s="129">
        <v>275.3</v>
      </c>
      <c r="EY9" s="129">
        <v>239.3</v>
      </c>
      <c r="EZ9" s="129">
        <v>236.7</v>
      </c>
      <c r="FA9" s="129">
        <v>232.6</v>
      </c>
      <c r="FB9" s="129">
        <v>250.7</v>
      </c>
      <c r="FC9" s="129">
        <v>201.3</v>
      </c>
      <c r="FD9" s="129">
        <v>200.4</v>
      </c>
      <c r="FE9" s="129">
        <v>204</v>
      </c>
      <c r="FF9" s="129">
        <v>215.9</v>
      </c>
      <c r="FG9" s="129">
        <v>202.8</v>
      </c>
      <c r="FH9" s="129">
        <v>195.5</v>
      </c>
      <c r="FI9" s="129">
        <v>205.2</v>
      </c>
      <c r="FJ9" s="129">
        <v>210.8</v>
      </c>
      <c r="FK9" s="129">
        <v>195.4</v>
      </c>
      <c r="FL9" s="129">
        <v>196.7</v>
      </c>
      <c r="FM9" s="129">
        <v>195.7</v>
      </c>
      <c r="FN9" s="129">
        <v>198.7</v>
      </c>
      <c r="FO9" s="129">
        <v>200.1</v>
      </c>
      <c r="FP9" s="129">
        <v>203.2</v>
      </c>
      <c r="FQ9" s="129">
        <v>196.2</v>
      </c>
      <c r="FR9" s="129">
        <v>197.6</v>
      </c>
      <c r="FS9" s="129">
        <v>204.8</v>
      </c>
      <c r="FT9" s="129">
        <v>196.3</v>
      </c>
      <c r="FU9" s="129">
        <v>194.4</v>
      </c>
      <c r="FV9" s="129">
        <v>199.5</v>
      </c>
      <c r="FW9" s="129">
        <v>192.6</v>
      </c>
      <c r="FX9" s="129">
        <v>192.8</v>
      </c>
      <c r="FY9" s="129">
        <v>207.3</v>
      </c>
      <c r="FZ9" s="129">
        <v>213.2</v>
      </c>
      <c r="GA9" s="129">
        <v>221.3</v>
      </c>
      <c r="GB9" s="129">
        <v>215.8</v>
      </c>
      <c r="GC9" s="129">
        <v>220.5</v>
      </c>
      <c r="GD9" s="129">
        <v>203.7</v>
      </c>
      <c r="GE9" s="129">
        <v>204.5</v>
      </c>
      <c r="GF9" s="125">
        <f t="shared" si="1"/>
        <v>206.45</v>
      </c>
      <c r="GG9" s="125">
        <f t="shared" si="0"/>
        <v>214.85</v>
      </c>
      <c r="GH9" s="124">
        <v>209.2</v>
      </c>
      <c r="GI9" s="129">
        <v>205</v>
      </c>
      <c r="GJ9" s="129">
        <v>256.39999999999998</v>
      </c>
      <c r="GK9" s="129">
        <v>225</v>
      </c>
      <c r="GL9" s="129">
        <v>249.6</v>
      </c>
      <c r="GM9" s="129">
        <v>222.7</v>
      </c>
      <c r="GN9" s="129">
        <v>224.6</v>
      </c>
      <c r="GO9" s="129">
        <v>237.9</v>
      </c>
      <c r="GP9" s="129">
        <v>241.1</v>
      </c>
      <c r="GQ9" s="129">
        <v>240.3</v>
      </c>
      <c r="GR9" s="129">
        <v>244.5</v>
      </c>
      <c r="GS9" s="129">
        <v>240.1</v>
      </c>
      <c r="GT9" s="129">
        <v>209.4</v>
      </c>
      <c r="GU9" s="129">
        <v>257.89999999999998</v>
      </c>
      <c r="GV9" s="129">
        <v>260.8</v>
      </c>
      <c r="GW9" s="129">
        <v>255.1</v>
      </c>
      <c r="GX9" s="129">
        <v>253.8</v>
      </c>
      <c r="GY9" s="129">
        <v>254.8</v>
      </c>
      <c r="GZ9" s="129">
        <v>255.6</v>
      </c>
      <c r="HA9" s="129">
        <v>255.4</v>
      </c>
      <c r="HB9" s="129">
        <v>260.89999999999998</v>
      </c>
      <c r="HC9" s="129">
        <v>256.60000000000002</v>
      </c>
      <c r="HD9" s="294">
        <v>237.7</v>
      </c>
      <c r="HE9" s="128"/>
      <c r="HF9" s="128"/>
      <c r="HG9" s="128"/>
      <c r="HH9" s="128"/>
      <c r="HI9" s="128"/>
      <c r="HJ9" s="128"/>
      <c r="HK9" s="128"/>
      <c r="HL9" s="128"/>
      <c r="HM9" s="128"/>
      <c r="HN9" s="295"/>
    </row>
    <row r="10" spans="1:488" s="177" customFormat="1" ht="21.9" customHeight="1" x14ac:dyDescent="0.25">
      <c r="A10" s="457">
        <v>2020</v>
      </c>
      <c r="B10" s="129">
        <v>201.7</v>
      </c>
      <c r="C10" s="129">
        <v>201.1</v>
      </c>
      <c r="D10" s="129">
        <v>200.1</v>
      </c>
      <c r="E10" s="129">
        <v>202.5</v>
      </c>
      <c r="F10" s="129">
        <v>200.2</v>
      </c>
      <c r="G10" s="129">
        <v>272.3</v>
      </c>
      <c r="H10" s="129">
        <v>205.3</v>
      </c>
      <c r="I10" s="129">
        <v>200.3</v>
      </c>
      <c r="J10" s="129">
        <v>187.6</v>
      </c>
      <c r="K10" s="129">
        <v>191.5</v>
      </c>
      <c r="L10" s="129">
        <v>260.3</v>
      </c>
      <c r="M10" s="129">
        <v>256.89999999999998</v>
      </c>
      <c r="N10" s="129">
        <v>263.10000000000002</v>
      </c>
      <c r="O10" s="129">
        <v>262.89999999999998</v>
      </c>
      <c r="P10" s="129">
        <v>258.60000000000002</v>
      </c>
      <c r="Q10" s="129">
        <v>260.2</v>
      </c>
      <c r="R10" s="129">
        <v>269.5</v>
      </c>
      <c r="S10" s="129">
        <v>256.89999999999998</v>
      </c>
      <c r="T10" s="129">
        <v>305.7</v>
      </c>
      <c r="U10" s="129">
        <v>257.60000000000002</v>
      </c>
      <c r="V10" s="129">
        <v>267.8</v>
      </c>
      <c r="W10" s="129">
        <v>276</v>
      </c>
      <c r="X10" s="129">
        <v>208</v>
      </c>
      <c r="Y10" s="129">
        <v>213.5</v>
      </c>
      <c r="Z10" s="129">
        <v>206.3</v>
      </c>
      <c r="AA10" s="129">
        <v>249.9</v>
      </c>
      <c r="AB10" s="129">
        <v>248</v>
      </c>
      <c r="AC10" s="129">
        <v>250.9</v>
      </c>
      <c r="AD10" s="129">
        <v>247.4</v>
      </c>
      <c r="AE10" s="129">
        <v>250.2</v>
      </c>
      <c r="AF10" s="129">
        <v>249.4</v>
      </c>
      <c r="AG10" s="129">
        <v>255.9</v>
      </c>
      <c r="AH10" s="129">
        <v>249.1</v>
      </c>
      <c r="AI10" s="129">
        <v>239.4</v>
      </c>
      <c r="AJ10" s="129">
        <v>223.8</v>
      </c>
      <c r="AK10" s="129">
        <v>195.3</v>
      </c>
      <c r="AL10" s="129">
        <v>197.6</v>
      </c>
      <c r="AM10" s="129">
        <v>199.2</v>
      </c>
      <c r="AN10" s="129">
        <v>197</v>
      </c>
      <c r="AO10" s="129">
        <v>197.6</v>
      </c>
      <c r="AP10" s="129">
        <v>199.2</v>
      </c>
      <c r="AQ10" s="129">
        <v>200.5</v>
      </c>
      <c r="AR10" s="129">
        <v>205.6</v>
      </c>
      <c r="AS10" s="129">
        <v>201.8</v>
      </c>
      <c r="AT10" s="129">
        <v>200.1</v>
      </c>
      <c r="AU10" s="129">
        <v>203.2</v>
      </c>
      <c r="AV10" s="129">
        <v>278.39999999999998</v>
      </c>
      <c r="AW10" s="129">
        <v>215.4</v>
      </c>
      <c r="AX10" s="129">
        <v>214.5</v>
      </c>
      <c r="AY10" s="129">
        <v>282.7</v>
      </c>
      <c r="AZ10" s="129">
        <v>238.5</v>
      </c>
      <c r="BA10" s="129">
        <v>269.10000000000002</v>
      </c>
      <c r="BB10" s="129">
        <v>237.9</v>
      </c>
      <c r="BC10" s="129">
        <v>253</v>
      </c>
      <c r="BD10" s="129">
        <v>242.2</v>
      </c>
      <c r="BE10" s="129">
        <v>208.9</v>
      </c>
      <c r="BF10" s="129">
        <v>210.6</v>
      </c>
      <c r="BG10" s="129">
        <v>206.3</v>
      </c>
      <c r="BH10" s="129">
        <v>238.6</v>
      </c>
      <c r="BI10" s="129">
        <v>217.7</v>
      </c>
      <c r="BJ10" s="129">
        <v>207.2</v>
      </c>
      <c r="BK10" s="129">
        <v>214.5</v>
      </c>
      <c r="BL10" s="129">
        <v>210.7</v>
      </c>
      <c r="BM10" s="129">
        <v>217.6</v>
      </c>
      <c r="BN10" s="129">
        <v>227.3</v>
      </c>
      <c r="BO10" s="129">
        <v>218.8</v>
      </c>
      <c r="BP10" s="129">
        <v>211.5</v>
      </c>
      <c r="BQ10" s="129">
        <v>205.2</v>
      </c>
      <c r="BR10" s="129">
        <v>207.2</v>
      </c>
      <c r="BS10" s="129">
        <v>202.8</v>
      </c>
      <c r="BT10" s="129">
        <v>203.1</v>
      </c>
      <c r="BU10" s="129">
        <v>206</v>
      </c>
      <c r="BV10" s="129">
        <v>197.9</v>
      </c>
      <c r="BW10" s="129">
        <v>196</v>
      </c>
      <c r="BX10" s="129">
        <v>200.9</v>
      </c>
      <c r="BY10" s="129">
        <v>196</v>
      </c>
      <c r="BZ10" s="129">
        <v>217.8</v>
      </c>
      <c r="CA10" s="129">
        <v>221.4</v>
      </c>
      <c r="CB10" s="129">
        <v>220.8</v>
      </c>
      <c r="CC10" s="129">
        <v>266</v>
      </c>
      <c r="CD10" s="129">
        <v>248.6</v>
      </c>
      <c r="CE10" s="129">
        <v>247.2</v>
      </c>
      <c r="CF10" s="129">
        <v>256.60000000000002</v>
      </c>
      <c r="CG10" s="129">
        <v>254.8</v>
      </c>
      <c r="CH10" s="129">
        <v>246</v>
      </c>
      <c r="CI10" s="129">
        <v>232.7</v>
      </c>
      <c r="CJ10" s="129">
        <v>239.3</v>
      </c>
      <c r="CK10" s="129">
        <v>248</v>
      </c>
      <c r="CL10" s="129">
        <v>228.1</v>
      </c>
      <c r="CM10" s="129">
        <v>228.9</v>
      </c>
      <c r="CN10" s="129">
        <v>234.7</v>
      </c>
      <c r="CO10" s="129">
        <v>216.6</v>
      </c>
      <c r="CP10" s="129">
        <v>211.7</v>
      </c>
      <c r="CQ10" s="129">
        <v>207.1</v>
      </c>
      <c r="CR10" s="129">
        <v>217.1</v>
      </c>
      <c r="CS10" s="129">
        <v>212.8</v>
      </c>
      <c r="CT10" s="129">
        <v>238.5</v>
      </c>
      <c r="CU10" s="129">
        <v>252.1</v>
      </c>
      <c r="CV10" s="129">
        <v>234.8</v>
      </c>
      <c r="CW10" s="129">
        <v>193.9</v>
      </c>
      <c r="CX10" s="129">
        <v>197.1</v>
      </c>
      <c r="CY10" s="129">
        <v>233.7</v>
      </c>
      <c r="CZ10" s="129">
        <v>218.8</v>
      </c>
      <c r="DA10" s="129">
        <v>234.4</v>
      </c>
      <c r="DB10" s="129">
        <v>208.3</v>
      </c>
      <c r="DC10" s="129">
        <v>214.4</v>
      </c>
      <c r="DD10" s="129">
        <v>213.5</v>
      </c>
      <c r="DE10" s="129">
        <v>213.2</v>
      </c>
      <c r="DF10" s="129">
        <v>213.8</v>
      </c>
      <c r="DG10" s="129">
        <v>245.4</v>
      </c>
      <c r="DH10" s="129">
        <v>225.5</v>
      </c>
      <c r="DI10" s="129">
        <v>226.8</v>
      </c>
      <c r="DJ10" s="129">
        <v>224.8</v>
      </c>
      <c r="DK10" s="129">
        <v>268.3</v>
      </c>
      <c r="DL10" s="129">
        <v>265.89999999999998</v>
      </c>
      <c r="DM10" s="129">
        <v>273</v>
      </c>
      <c r="DN10" s="129">
        <v>269.10000000000002</v>
      </c>
      <c r="DO10" s="129">
        <v>262.2</v>
      </c>
      <c r="DP10" s="129">
        <v>204.9</v>
      </c>
      <c r="DQ10" s="129">
        <v>239.9</v>
      </c>
      <c r="DR10" s="129">
        <v>232</v>
      </c>
      <c r="DS10" s="129">
        <v>245.1</v>
      </c>
      <c r="DT10" s="129">
        <v>306</v>
      </c>
      <c r="DU10" s="129">
        <v>237.4</v>
      </c>
      <c r="DV10" s="129">
        <v>239.6</v>
      </c>
      <c r="DW10" s="129">
        <v>233.3</v>
      </c>
      <c r="DX10" s="129">
        <v>231.7</v>
      </c>
      <c r="DY10" s="129">
        <v>281.2</v>
      </c>
      <c r="DZ10" s="129">
        <v>203.6</v>
      </c>
      <c r="EA10" s="129">
        <v>201.3</v>
      </c>
      <c r="EB10" s="129">
        <v>199.3</v>
      </c>
      <c r="EC10" s="129">
        <v>198</v>
      </c>
      <c r="ED10" s="129">
        <v>199</v>
      </c>
      <c r="EE10" s="129">
        <v>213.1</v>
      </c>
      <c r="EF10" s="129">
        <v>218.7</v>
      </c>
      <c r="EG10" s="129">
        <v>212</v>
      </c>
      <c r="EH10" s="129">
        <v>211.6</v>
      </c>
      <c r="EI10" s="129">
        <v>225.6</v>
      </c>
      <c r="EJ10" s="129">
        <v>218.4</v>
      </c>
      <c r="EK10" s="129">
        <v>208.3</v>
      </c>
      <c r="EL10" s="129">
        <v>216</v>
      </c>
      <c r="EM10" s="129">
        <v>208.7</v>
      </c>
      <c r="EN10" s="129">
        <v>222.7</v>
      </c>
      <c r="EO10" s="129">
        <v>214.2</v>
      </c>
      <c r="EP10" s="129">
        <v>195.3</v>
      </c>
      <c r="EQ10" s="129">
        <v>197.2</v>
      </c>
      <c r="ER10" s="129">
        <v>193.6</v>
      </c>
      <c r="ES10" s="129">
        <v>235.2</v>
      </c>
      <c r="ET10" s="129">
        <v>240.1</v>
      </c>
      <c r="EU10" s="129">
        <v>240.1</v>
      </c>
      <c r="EV10" s="129">
        <v>221.9</v>
      </c>
      <c r="EW10" s="129">
        <v>229.6</v>
      </c>
      <c r="EX10" s="129">
        <v>268.8</v>
      </c>
      <c r="EY10" s="129">
        <v>234.6</v>
      </c>
      <c r="EZ10" s="129">
        <v>236.2</v>
      </c>
      <c r="FA10" s="129">
        <v>229.7</v>
      </c>
      <c r="FB10" s="129">
        <v>248.8</v>
      </c>
      <c r="FC10" s="225">
        <v>200.6</v>
      </c>
      <c r="FD10" s="129">
        <v>199.9</v>
      </c>
      <c r="FE10" s="129">
        <v>204</v>
      </c>
      <c r="FF10" s="129">
        <v>210.3</v>
      </c>
      <c r="FG10" s="129">
        <v>200.4</v>
      </c>
      <c r="FH10" s="129">
        <v>191.3</v>
      </c>
      <c r="FI10" s="129">
        <v>203.3</v>
      </c>
      <c r="FJ10" s="129">
        <v>209.2</v>
      </c>
      <c r="FK10" s="129">
        <v>192.6</v>
      </c>
      <c r="FL10" s="129">
        <v>193.7</v>
      </c>
      <c r="FM10" s="129">
        <v>191.3</v>
      </c>
      <c r="FN10" s="129">
        <v>195.8</v>
      </c>
      <c r="FO10" s="129">
        <v>193.7</v>
      </c>
      <c r="FP10" s="129">
        <v>199.5</v>
      </c>
      <c r="FQ10" s="129">
        <v>194.1</v>
      </c>
      <c r="FR10" s="129">
        <v>194.4</v>
      </c>
      <c r="FS10" s="129">
        <v>202.2</v>
      </c>
      <c r="FT10" s="129">
        <v>195.5</v>
      </c>
      <c r="FU10" s="129">
        <v>193.4</v>
      </c>
      <c r="FV10" s="129">
        <v>195.5</v>
      </c>
      <c r="FW10" s="129">
        <v>189.3</v>
      </c>
      <c r="FX10" s="129">
        <v>190.6</v>
      </c>
      <c r="FY10" s="129">
        <v>205.6</v>
      </c>
      <c r="FZ10" s="129">
        <v>211.8</v>
      </c>
      <c r="GA10" s="129">
        <v>220.1</v>
      </c>
      <c r="GB10" s="129">
        <v>215.3</v>
      </c>
      <c r="GC10" s="129">
        <v>217.6</v>
      </c>
      <c r="GD10" s="129">
        <v>202.3</v>
      </c>
      <c r="GE10" s="129">
        <v>204.3</v>
      </c>
      <c r="GF10" s="125">
        <f t="shared" si="1"/>
        <v>205.25</v>
      </c>
      <c r="GG10" s="125">
        <f t="shared" si="0"/>
        <v>212.89999999999998</v>
      </c>
      <c r="GH10" s="124">
        <v>208.2</v>
      </c>
      <c r="GI10" s="129">
        <v>202.9</v>
      </c>
      <c r="GJ10" s="129">
        <v>252.3</v>
      </c>
      <c r="GK10" s="129">
        <v>216.5</v>
      </c>
      <c r="GL10" s="129">
        <v>240.4</v>
      </c>
      <c r="GM10" s="129">
        <v>221.9</v>
      </c>
      <c r="GN10" s="129">
        <v>222</v>
      </c>
      <c r="GO10" s="129">
        <v>232.2</v>
      </c>
      <c r="GP10" s="129">
        <v>237.7</v>
      </c>
      <c r="GQ10" s="129">
        <v>233.8</v>
      </c>
      <c r="GR10" s="129">
        <v>240.5</v>
      </c>
      <c r="GS10" s="129">
        <v>238.5</v>
      </c>
      <c r="GT10" s="129">
        <v>207</v>
      </c>
      <c r="GU10" s="129">
        <v>256</v>
      </c>
      <c r="GV10" s="129">
        <v>259.39999999999998</v>
      </c>
      <c r="GW10" s="129">
        <v>254.4</v>
      </c>
      <c r="GX10" s="129">
        <v>252.2</v>
      </c>
      <c r="GY10" s="129">
        <v>249.7</v>
      </c>
      <c r="GZ10" s="129">
        <v>254.1</v>
      </c>
      <c r="HA10" s="129">
        <v>249.8</v>
      </c>
      <c r="HB10" s="129">
        <v>259.5</v>
      </c>
      <c r="HC10" s="129">
        <v>250.9</v>
      </c>
      <c r="HD10" s="129">
        <v>235.6</v>
      </c>
    </row>
    <row r="11" spans="1:488" s="29" customFormat="1" ht="21.9" customHeight="1" x14ac:dyDescent="0.25">
      <c r="A11" s="457">
        <v>2019</v>
      </c>
      <c r="B11" s="177">
        <v>190</v>
      </c>
      <c r="C11" s="177">
        <v>189.2</v>
      </c>
      <c r="D11" s="177">
        <v>186.5</v>
      </c>
      <c r="E11" s="177">
        <v>188.7</v>
      </c>
      <c r="F11" s="177">
        <v>189.8</v>
      </c>
      <c r="G11" s="177">
        <v>258.5</v>
      </c>
      <c r="H11" s="177">
        <v>196.1</v>
      </c>
      <c r="I11" s="177">
        <v>191.3</v>
      </c>
      <c r="J11" s="177">
        <v>180.4</v>
      </c>
      <c r="K11" s="177">
        <v>183.6</v>
      </c>
      <c r="L11" s="177">
        <v>247.3</v>
      </c>
      <c r="M11" s="177">
        <v>244.6</v>
      </c>
      <c r="N11" s="177">
        <v>248.1</v>
      </c>
      <c r="O11" s="177">
        <v>252.3</v>
      </c>
      <c r="P11" s="177">
        <v>244.9</v>
      </c>
      <c r="Q11" s="177">
        <v>246.7</v>
      </c>
      <c r="R11" s="177">
        <v>253.7</v>
      </c>
      <c r="S11" s="177">
        <v>245.8</v>
      </c>
      <c r="T11" s="177">
        <v>286.7</v>
      </c>
      <c r="U11" s="177">
        <v>243.9</v>
      </c>
      <c r="V11" s="177">
        <v>252</v>
      </c>
      <c r="W11" s="177">
        <v>259.7</v>
      </c>
      <c r="X11" s="177">
        <v>197.1</v>
      </c>
      <c r="Y11" s="177">
        <v>201.4</v>
      </c>
      <c r="Z11" s="177">
        <v>196.7</v>
      </c>
      <c r="AA11" s="177">
        <v>237</v>
      </c>
      <c r="AB11" s="177">
        <v>236.5</v>
      </c>
      <c r="AC11" s="177">
        <v>237.4</v>
      </c>
      <c r="AD11" s="177">
        <v>236</v>
      </c>
      <c r="AE11" s="177">
        <v>238.3</v>
      </c>
      <c r="AF11" s="177">
        <v>236.7</v>
      </c>
      <c r="AG11" s="177">
        <v>243.3</v>
      </c>
      <c r="AH11" s="177">
        <v>237.1</v>
      </c>
      <c r="AI11" s="177">
        <v>229.9</v>
      </c>
      <c r="AJ11" s="177">
        <v>211.2</v>
      </c>
      <c r="AK11" s="177">
        <v>182.8</v>
      </c>
      <c r="AL11" s="177">
        <v>182.6</v>
      </c>
      <c r="AM11" s="177">
        <v>183.6</v>
      </c>
      <c r="AN11" s="177">
        <v>186</v>
      </c>
      <c r="AO11" s="177">
        <v>184.5</v>
      </c>
      <c r="AP11" s="177">
        <v>186.2</v>
      </c>
      <c r="AQ11" s="177">
        <v>190.2</v>
      </c>
      <c r="AR11" s="177">
        <v>196</v>
      </c>
      <c r="AS11" s="177">
        <v>190.5</v>
      </c>
      <c r="AT11" s="177">
        <v>190.3</v>
      </c>
      <c r="AU11" s="177">
        <v>191.7</v>
      </c>
      <c r="AV11" s="177">
        <v>266.89999999999998</v>
      </c>
      <c r="AW11" s="177">
        <v>203.9</v>
      </c>
      <c r="AX11" s="177">
        <v>204.5</v>
      </c>
      <c r="AY11" s="177">
        <v>266.10000000000002</v>
      </c>
      <c r="AZ11" s="177">
        <v>226.3</v>
      </c>
      <c r="BA11" s="177">
        <v>262.3</v>
      </c>
      <c r="BB11" s="177">
        <v>232.2</v>
      </c>
      <c r="BC11" s="177">
        <v>247.7</v>
      </c>
      <c r="BD11" s="177">
        <v>227.9</v>
      </c>
      <c r="BE11" s="177">
        <v>199.8</v>
      </c>
      <c r="BF11" s="177">
        <v>202.4</v>
      </c>
      <c r="BG11" s="177">
        <v>196.8</v>
      </c>
      <c r="BH11" s="177">
        <v>227.3</v>
      </c>
      <c r="BI11" s="177">
        <v>203.6</v>
      </c>
      <c r="BJ11" s="177">
        <v>198.9</v>
      </c>
      <c r="BK11" s="177">
        <v>203.6</v>
      </c>
      <c r="BL11" s="177">
        <v>202.4</v>
      </c>
      <c r="BM11" s="177">
        <v>206.9</v>
      </c>
      <c r="BN11" s="177">
        <v>216.6</v>
      </c>
      <c r="BO11" s="177">
        <v>205.7</v>
      </c>
      <c r="BP11" s="177">
        <v>199.6</v>
      </c>
      <c r="BQ11" s="177">
        <v>198.8</v>
      </c>
      <c r="BR11" s="177">
        <v>198.7</v>
      </c>
      <c r="BS11" s="177">
        <v>192.6</v>
      </c>
      <c r="BT11" s="177">
        <v>195.3</v>
      </c>
      <c r="BU11" s="177">
        <v>194.4</v>
      </c>
      <c r="BV11" s="177">
        <v>188.2</v>
      </c>
      <c r="BW11" s="177">
        <v>187.5</v>
      </c>
      <c r="BX11" s="177">
        <v>189.8</v>
      </c>
      <c r="BY11" s="177">
        <v>186.5</v>
      </c>
      <c r="BZ11" s="177">
        <v>201.1</v>
      </c>
      <c r="CA11" s="177">
        <v>203.7</v>
      </c>
      <c r="CB11" s="177">
        <v>208.7</v>
      </c>
      <c r="CC11" s="177">
        <v>253.2</v>
      </c>
      <c r="CD11" s="177">
        <v>237.2</v>
      </c>
      <c r="CE11" s="177">
        <v>235</v>
      </c>
      <c r="CF11" s="177">
        <v>243.7</v>
      </c>
      <c r="CG11" s="177">
        <v>242.3</v>
      </c>
      <c r="CH11" s="177">
        <v>234.5</v>
      </c>
      <c r="CI11" s="177">
        <v>222.9</v>
      </c>
      <c r="CJ11" s="177">
        <v>225.6</v>
      </c>
      <c r="CK11" s="177">
        <v>237</v>
      </c>
      <c r="CL11" s="177">
        <v>219.7</v>
      </c>
      <c r="CM11" s="177">
        <v>220.7</v>
      </c>
      <c r="CN11" s="177">
        <v>223.8</v>
      </c>
      <c r="CO11" s="177">
        <v>208.7</v>
      </c>
      <c r="CP11" s="177">
        <v>201.3</v>
      </c>
      <c r="CQ11" s="177">
        <v>198.5</v>
      </c>
      <c r="CR11" s="177">
        <v>208.3</v>
      </c>
      <c r="CS11" s="177">
        <v>204.9</v>
      </c>
      <c r="CT11" s="177">
        <v>223.8</v>
      </c>
      <c r="CU11" s="177">
        <v>237.1</v>
      </c>
      <c r="CV11" s="177">
        <v>220.2</v>
      </c>
      <c r="CW11" s="177">
        <v>183.6</v>
      </c>
      <c r="CX11" s="177">
        <v>184.4</v>
      </c>
      <c r="CY11" s="177">
        <v>224.8</v>
      </c>
      <c r="CZ11" s="177">
        <v>212.8</v>
      </c>
      <c r="DA11" s="177">
        <v>227.1</v>
      </c>
      <c r="DB11" s="177">
        <v>203</v>
      </c>
      <c r="DC11" s="177">
        <v>199.8</v>
      </c>
      <c r="DD11" s="177">
        <v>200.3</v>
      </c>
      <c r="DE11" s="177">
        <v>199.5</v>
      </c>
      <c r="DF11" s="177">
        <v>200.1</v>
      </c>
      <c r="DG11" s="177">
        <v>232.4</v>
      </c>
      <c r="DH11" s="177">
        <v>211</v>
      </c>
      <c r="DI11" s="177">
        <v>211</v>
      </c>
      <c r="DJ11" s="177">
        <v>210.2</v>
      </c>
      <c r="DK11" s="177">
        <v>248</v>
      </c>
      <c r="DL11" s="177">
        <v>251.7</v>
      </c>
      <c r="DM11" s="177">
        <v>256.3</v>
      </c>
      <c r="DN11" s="177">
        <v>254.7</v>
      </c>
      <c r="DO11" s="177">
        <v>250.5</v>
      </c>
      <c r="DP11" s="177">
        <v>195.8</v>
      </c>
      <c r="DQ11" s="177">
        <v>226.3</v>
      </c>
      <c r="DR11" s="177">
        <v>219.5</v>
      </c>
      <c r="DS11" s="177">
        <v>234</v>
      </c>
      <c r="DT11" s="177">
        <v>296.10000000000002</v>
      </c>
      <c r="DU11" s="177">
        <v>223.6</v>
      </c>
      <c r="DV11" s="177">
        <v>226.6</v>
      </c>
      <c r="DW11" s="177">
        <v>219.6</v>
      </c>
      <c r="DX11" s="177">
        <v>215.8</v>
      </c>
      <c r="DY11" s="177">
        <v>268.39999999999998</v>
      </c>
      <c r="DZ11" s="177">
        <v>187.3</v>
      </c>
      <c r="EA11" s="177">
        <v>191.1</v>
      </c>
      <c r="EB11" s="177">
        <v>189.1</v>
      </c>
      <c r="EC11" s="177">
        <v>186.8</v>
      </c>
      <c r="ED11" s="177">
        <v>188.6</v>
      </c>
      <c r="EE11" s="177">
        <v>203.4</v>
      </c>
      <c r="EF11" s="177">
        <v>210.3</v>
      </c>
      <c r="EG11" s="177">
        <v>203.3</v>
      </c>
      <c r="EH11" s="177">
        <v>199.4</v>
      </c>
      <c r="EI11" s="177">
        <v>213.8</v>
      </c>
      <c r="EJ11" s="177">
        <v>203.2</v>
      </c>
      <c r="EK11" s="177">
        <v>194.7</v>
      </c>
      <c r="EL11" s="177">
        <v>207.1</v>
      </c>
      <c r="EM11" s="177">
        <v>196.8</v>
      </c>
      <c r="EN11" s="177">
        <v>212.5</v>
      </c>
      <c r="EO11" s="177">
        <v>204.6</v>
      </c>
      <c r="EP11" s="177">
        <v>187.4</v>
      </c>
      <c r="EQ11" s="177">
        <v>186.2</v>
      </c>
      <c r="ER11" s="177">
        <v>184.8</v>
      </c>
      <c r="ES11" s="177">
        <v>219.1</v>
      </c>
      <c r="ET11" s="177">
        <v>221.7</v>
      </c>
      <c r="EU11" s="177">
        <v>226.1</v>
      </c>
      <c r="EV11" s="177">
        <v>209.9</v>
      </c>
      <c r="EW11" s="177">
        <v>213.7</v>
      </c>
      <c r="EX11" s="177">
        <v>253.5</v>
      </c>
      <c r="EY11" s="177">
        <v>224.9</v>
      </c>
      <c r="EZ11" s="177">
        <v>221</v>
      </c>
      <c r="FA11" s="177">
        <v>217.7</v>
      </c>
      <c r="FB11" s="177">
        <v>232.7</v>
      </c>
      <c r="FC11" s="177">
        <v>189.1</v>
      </c>
      <c r="FD11" s="177">
        <v>187.4</v>
      </c>
      <c r="FE11" s="177">
        <v>196.5</v>
      </c>
      <c r="FF11" s="177">
        <v>200.8</v>
      </c>
      <c r="FG11" s="177">
        <v>191.3</v>
      </c>
      <c r="FH11" s="177">
        <v>182.8</v>
      </c>
      <c r="FI11" s="177">
        <v>191.3</v>
      </c>
      <c r="FJ11" s="177">
        <v>190.9</v>
      </c>
      <c r="FK11" s="177">
        <v>182.1</v>
      </c>
      <c r="FL11" s="177">
        <v>181.4</v>
      </c>
      <c r="FM11" s="177">
        <v>182.3</v>
      </c>
      <c r="FN11" s="177">
        <v>186.2</v>
      </c>
      <c r="FO11" s="177">
        <v>184.5</v>
      </c>
      <c r="FP11" s="177">
        <v>188.6</v>
      </c>
      <c r="FQ11" s="177">
        <v>181.9</v>
      </c>
      <c r="FR11" s="177">
        <v>183.9</v>
      </c>
      <c r="FS11" s="177">
        <v>188.7</v>
      </c>
      <c r="FT11" s="177">
        <v>184.7</v>
      </c>
      <c r="FU11" s="177">
        <v>183.6</v>
      </c>
      <c r="FV11" s="177">
        <v>184.5</v>
      </c>
      <c r="FW11" s="177">
        <v>180.1</v>
      </c>
      <c r="FX11" s="177">
        <v>179.7</v>
      </c>
      <c r="FY11" s="177">
        <v>194.3</v>
      </c>
      <c r="FZ11" s="177">
        <v>199.5</v>
      </c>
      <c r="GA11" s="177">
        <v>203.9</v>
      </c>
      <c r="GB11" s="177">
        <v>200.4</v>
      </c>
      <c r="GC11" s="177">
        <v>206.2</v>
      </c>
      <c r="GD11" s="177">
        <v>189.6</v>
      </c>
      <c r="GE11" s="177">
        <v>190.3</v>
      </c>
      <c r="GF11" s="125">
        <f t="shared" si="1"/>
        <v>193.55</v>
      </c>
      <c r="GG11" s="125">
        <f t="shared" si="0"/>
        <v>201.85</v>
      </c>
      <c r="GH11" s="124">
        <v>197.5</v>
      </c>
      <c r="GI11" s="177">
        <v>194.5</v>
      </c>
      <c r="GJ11" s="177">
        <v>235.3</v>
      </c>
      <c r="GK11" s="177">
        <v>209.2</v>
      </c>
      <c r="GL11" s="177">
        <v>228.6</v>
      </c>
      <c r="GM11" s="177">
        <v>211.8</v>
      </c>
      <c r="GN11" s="177">
        <v>215.7</v>
      </c>
      <c r="GO11" s="177">
        <v>218.3</v>
      </c>
      <c r="GP11" s="177">
        <v>226.2</v>
      </c>
      <c r="GQ11" s="177">
        <v>221.1</v>
      </c>
      <c r="GR11" s="177">
        <v>228.3</v>
      </c>
      <c r="GS11" s="177">
        <v>226</v>
      </c>
      <c r="GT11" s="177">
        <v>197.8</v>
      </c>
      <c r="GU11" s="177">
        <v>244.2</v>
      </c>
      <c r="GV11" s="177">
        <v>245.2</v>
      </c>
      <c r="GW11" s="177">
        <v>230.9</v>
      </c>
      <c r="GX11" s="177">
        <v>239</v>
      </c>
      <c r="GY11" s="177">
        <v>237.4</v>
      </c>
      <c r="GZ11" s="177">
        <v>241.2</v>
      </c>
      <c r="HA11" s="177">
        <v>236.1</v>
      </c>
      <c r="HB11" s="177">
        <v>246.1</v>
      </c>
      <c r="HC11" s="177">
        <v>234</v>
      </c>
      <c r="HD11" s="177">
        <v>221.8</v>
      </c>
    </row>
    <row r="12" spans="1:488" s="29" customFormat="1" ht="21.9" customHeight="1" x14ac:dyDescent="0.25">
      <c r="A12" s="457">
        <v>2018</v>
      </c>
      <c r="B12" s="124">
        <v>186.4</v>
      </c>
      <c r="C12" s="124">
        <v>185.6</v>
      </c>
      <c r="D12" s="124">
        <v>183</v>
      </c>
      <c r="E12" s="124">
        <v>185.1</v>
      </c>
      <c r="F12" s="124">
        <v>186.2</v>
      </c>
      <c r="G12" s="124">
        <v>253.6</v>
      </c>
      <c r="H12" s="124">
        <v>192.4</v>
      </c>
      <c r="I12" s="124">
        <v>187.7</v>
      </c>
      <c r="J12" s="124">
        <v>177</v>
      </c>
      <c r="K12" s="124">
        <v>180.1</v>
      </c>
      <c r="L12" s="124">
        <v>242.6</v>
      </c>
      <c r="M12" s="124">
        <v>240</v>
      </c>
      <c r="N12" s="124">
        <v>243.4</v>
      </c>
      <c r="O12" s="124">
        <v>247.5</v>
      </c>
      <c r="P12" s="124">
        <v>240.3</v>
      </c>
      <c r="Q12" s="124">
        <v>242.1</v>
      </c>
      <c r="R12" s="124">
        <v>248.9</v>
      </c>
      <c r="S12" s="124">
        <v>241.2</v>
      </c>
      <c r="T12" s="124">
        <v>281.3</v>
      </c>
      <c r="U12" s="124">
        <v>239.3</v>
      </c>
      <c r="V12" s="124">
        <v>247.3</v>
      </c>
      <c r="W12" s="124">
        <v>254.8</v>
      </c>
      <c r="X12" s="124">
        <v>193.4</v>
      </c>
      <c r="Y12" s="124">
        <v>197.6</v>
      </c>
      <c r="Z12" s="124">
        <v>193</v>
      </c>
      <c r="AA12" s="124">
        <v>232.5</v>
      </c>
      <c r="AB12" s="124">
        <v>232</v>
      </c>
      <c r="AC12" s="124">
        <v>232.9</v>
      </c>
      <c r="AD12" s="124">
        <v>231.6</v>
      </c>
      <c r="AE12" s="124">
        <v>233.8</v>
      </c>
      <c r="AF12" s="124">
        <v>232.2</v>
      </c>
      <c r="AG12" s="124">
        <v>238.7</v>
      </c>
      <c r="AH12" s="124">
        <v>232.6</v>
      </c>
      <c r="AI12" s="124">
        <v>225.6</v>
      </c>
      <c r="AJ12" s="124">
        <v>207.2</v>
      </c>
      <c r="AK12" s="124">
        <v>179.4</v>
      </c>
      <c r="AL12" s="124">
        <v>179.2</v>
      </c>
      <c r="AM12" s="124">
        <v>180.1</v>
      </c>
      <c r="AN12" s="124">
        <v>182.5</v>
      </c>
      <c r="AO12" s="124">
        <v>181</v>
      </c>
      <c r="AP12" s="124">
        <v>182.7</v>
      </c>
      <c r="AQ12" s="124">
        <v>186.6</v>
      </c>
      <c r="AR12" s="124">
        <v>192.3</v>
      </c>
      <c r="AS12" s="124">
        <v>186.9</v>
      </c>
      <c r="AT12" s="124">
        <v>186.7</v>
      </c>
      <c r="AU12" s="124">
        <v>188.1</v>
      </c>
      <c r="AV12" s="124">
        <v>261.89999999999998</v>
      </c>
      <c r="AW12" s="124">
        <v>200.1</v>
      </c>
      <c r="AX12" s="124">
        <v>200.6</v>
      </c>
      <c r="AY12" s="124">
        <v>261.10000000000002</v>
      </c>
      <c r="AZ12" s="124">
        <v>222</v>
      </c>
      <c r="BA12" s="124">
        <v>257.39999999999998</v>
      </c>
      <c r="BB12" s="124">
        <v>227.8</v>
      </c>
      <c r="BC12" s="124">
        <v>243</v>
      </c>
      <c r="BD12" s="124">
        <v>223.6</v>
      </c>
      <c r="BE12" s="124">
        <v>196</v>
      </c>
      <c r="BF12" s="124">
        <v>198.6</v>
      </c>
      <c r="BG12" s="124">
        <v>193.1</v>
      </c>
      <c r="BH12" s="124">
        <v>223</v>
      </c>
      <c r="BI12" s="124">
        <v>199.8</v>
      </c>
      <c r="BJ12" s="124">
        <v>195.2</v>
      </c>
      <c r="BK12" s="124">
        <v>199.8</v>
      </c>
      <c r="BL12" s="124">
        <v>189.6</v>
      </c>
      <c r="BM12" s="124">
        <v>203</v>
      </c>
      <c r="BN12" s="124">
        <v>212.5</v>
      </c>
      <c r="BO12" s="124">
        <v>201.8</v>
      </c>
      <c r="BP12" s="124">
        <v>195.8</v>
      </c>
      <c r="BQ12" s="124">
        <v>195.1</v>
      </c>
      <c r="BR12" s="124">
        <v>195</v>
      </c>
      <c r="BS12" s="124">
        <v>189</v>
      </c>
      <c r="BT12" s="124">
        <v>191.6</v>
      </c>
      <c r="BU12" s="124">
        <v>190.7</v>
      </c>
      <c r="BV12" s="124">
        <v>184.7</v>
      </c>
      <c r="BW12" s="124">
        <v>184</v>
      </c>
      <c r="BX12" s="124">
        <v>186.2</v>
      </c>
      <c r="BY12" s="124">
        <v>183</v>
      </c>
      <c r="BZ12" s="124">
        <v>197.3</v>
      </c>
      <c r="CA12" s="124">
        <v>199.9</v>
      </c>
      <c r="CB12" s="124">
        <v>204.8</v>
      </c>
      <c r="CC12" s="124">
        <v>248.4</v>
      </c>
      <c r="CD12" s="124">
        <v>232.7</v>
      </c>
      <c r="CE12" s="124">
        <v>230.6</v>
      </c>
      <c r="CF12" s="124">
        <v>239.1</v>
      </c>
      <c r="CG12" s="124">
        <v>237.7</v>
      </c>
      <c r="CH12" s="124">
        <v>230.1</v>
      </c>
      <c r="CI12" s="124">
        <v>218.7</v>
      </c>
      <c r="CJ12" s="124">
        <v>221.4</v>
      </c>
      <c r="CK12" s="124">
        <v>232.5</v>
      </c>
      <c r="CL12" s="124">
        <v>215.6</v>
      </c>
      <c r="CM12" s="124">
        <v>216.5</v>
      </c>
      <c r="CN12" s="124">
        <v>219.6</v>
      </c>
      <c r="CO12" s="124">
        <v>204.8</v>
      </c>
      <c r="CP12" s="124">
        <v>197.5</v>
      </c>
      <c r="CQ12" s="124">
        <v>194.8</v>
      </c>
      <c r="CR12" s="124">
        <v>204.4</v>
      </c>
      <c r="CS12" s="124">
        <v>201</v>
      </c>
      <c r="CT12" s="124">
        <v>219.6</v>
      </c>
      <c r="CU12" s="124">
        <v>232.6</v>
      </c>
      <c r="CV12" s="124">
        <v>216.1</v>
      </c>
      <c r="CW12" s="124">
        <v>180.1</v>
      </c>
      <c r="CX12" s="124">
        <v>180.9</v>
      </c>
      <c r="CY12" s="124">
        <v>220.6</v>
      </c>
      <c r="CZ12" s="124">
        <v>208.8</v>
      </c>
      <c r="DA12" s="124">
        <v>222.8</v>
      </c>
      <c r="DB12" s="124">
        <v>199.2</v>
      </c>
      <c r="DC12" s="124">
        <v>196</v>
      </c>
      <c r="DD12" s="124">
        <v>196.5</v>
      </c>
      <c r="DE12" s="124">
        <v>195.7</v>
      </c>
      <c r="DF12" s="124">
        <v>196.3</v>
      </c>
      <c r="DG12" s="124">
        <v>228</v>
      </c>
      <c r="DH12" s="124">
        <v>207</v>
      </c>
      <c r="DI12" s="124">
        <v>207</v>
      </c>
      <c r="DJ12" s="124">
        <v>206.2</v>
      </c>
      <c r="DK12" s="124">
        <v>243.3</v>
      </c>
      <c r="DL12" s="124">
        <v>247</v>
      </c>
      <c r="DM12" s="124">
        <v>251.5</v>
      </c>
      <c r="DN12" s="124">
        <v>249.9</v>
      </c>
      <c r="DO12" s="124">
        <v>245.8</v>
      </c>
      <c r="DP12" s="124">
        <v>192.1</v>
      </c>
      <c r="DQ12" s="124">
        <v>222</v>
      </c>
      <c r="DR12" s="124">
        <v>215.4</v>
      </c>
      <c r="DS12" s="124">
        <v>229.6</v>
      </c>
      <c r="DT12" s="124">
        <v>290.5</v>
      </c>
      <c r="DU12" s="124">
        <v>219.4</v>
      </c>
      <c r="DV12" s="124">
        <v>222</v>
      </c>
      <c r="DW12" s="124">
        <v>215.5</v>
      </c>
      <c r="DX12" s="124">
        <v>211.7</v>
      </c>
      <c r="DY12" s="124">
        <v>263.3</v>
      </c>
      <c r="DZ12" s="124">
        <v>183.8</v>
      </c>
      <c r="EA12" s="124">
        <v>187.5</v>
      </c>
      <c r="EB12" s="124">
        <v>185.5</v>
      </c>
      <c r="EC12" s="124">
        <v>183.3</v>
      </c>
      <c r="ED12" s="124">
        <v>185</v>
      </c>
      <c r="EE12" s="124">
        <v>199.6</v>
      </c>
      <c r="EF12" s="124">
        <v>206.3</v>
      </c>
      <c r="EG12" s="124">
        <v>199.5</v>
      </c>
      <c r="EH12" s="124">
        <v>195.6</v>
      </c>
      <c r="EI12" s="124">
        <v>209.8</v>
      </c>
      <c r="EJ12" s="124">
        <v>199.4</v>
      </c>
      <c r="EK12" s="124">
        <v>191</v>
      </c>
      <c r="EL12" s="124">
        <v>203.2</v>
      </c>
      <c r="EM12" s="124">
        <v>193.1</v>
      </c>
      <c r="EN12" s="124">
        <v>208.5</v>
      </c>
      <c r="EO12" s="124">
        <v>200.7</v>
      </c>
      <c r="EP12" s="124">
        <v>183.9</v>
      </c>
      <c r="EQ12" s="124">
        <v>182.7</v>
      </c>
      <c r="ER12" s="124">
        <v>181.3</v>
      </c>
      <c r="ES12" s="124">
        <v>215</v>
      </c>
      <c r="ET12" s="124">
        <v>217.5</v>
      </c>
      <c r="EU12" s="124">
        <v>221.8</v>
      </c>
      <c r="EV12" s="124">
        <v>205.9</v>
      </c>
      <c r="EW12" s="124">
        <v>209.7</v>
      </c>
      <c r="EX12" s="124">
        <v>248.7</v>
      </c>
      <c r="EY12" s="124">
        <v>220.7</v>
      </c>
      <c r="EZ12" s="124">
        <v>216.8</v>
      </c>
      <c r="FA12" s="124">
        <v>213.6</v>
      </c>
      <c r="FB12" s="124">
        <v>228.3</v>
      </c>
      <c r="FC12" s="124">
        <v>185.5</v>
      </c>
      <c r="FD12" s="124">
        <v>183.9</v>
      </c>
      <c r="FE12" s="124">
        <v>192.8</v>
      </c>
      <c r="FF12" s="124">
        <v>197</v>
      </c>
      <c r="FG12" s="124">
        <v>187.7</v>
      </c>
      <c r="FH12" s="124">
        <v>179.4</v>
      </c>
      <c r="FI12" s="124">
        <v>187.7</v>
      </c>
      <c r="FJ12" s="124">
        <v>187.3</v>
      </c>
      <c r="FK12" s="124">
        <v>178.7</v>
      </c>
      <c r="FL12" s="124">
        <v>178</v>
      </c>
      <c r="FM12" s="124">
        <v>178.9</v>
      </c>
      <c r="FN12" s="124">
        <v>182.7</v>
      </c>
      <c r="FO12" s="124">
        <v>181</v>
      </c>
      <c r="FP12" s="124">
        <v>185</v>
      </c>
      <c r="FQ12" s="124">
        <v>178.5</v>
      </c>
      <c r="FR12" s="124">
        <v>180.4</v>
      </c>
      <c r="FS12" s="124">
        <v>185.1</v>
      </c>
      <c r="FT12" s="124">
        <v>181.2</v>
      </c>
      <c r="FU12" s="124">
        <v>180.1</v>
      </c>
      <c r="FV12" s="124">
        <v>181</v>
      </c>
      <c r="FW12" s="124">
        <v>176.7</v>
      </c>
      <c r="FX12" s="124">
        <v>176.3</v>
      </c>
      <c r="FY12" s="124">
        <v>190.6</v>
      </c>
      <c r="FZ12" s="124">
        <v>195.7</v>
      </c>
      <c r="GA12" s="124">
        <v>200.1</v>
      </c>
      <c r="GB12" s="124">
        <v>196.6</v>
      </c>
      <c r="GC12" s="124">
        <v>202.3</v>
      </c>
      <c r="GD12" s="124">
        <v>186</v>
      </c>
      <c r="GE12" s="124">
        <v>186.7</v>
      </c>
      <c r="GF12" s="125">
        <f t="shared" si="1"/>
        <v>189.9</v>
      </c>
      <c r="GG12" s="125">
        <f t="shared" si="0"/>
        <v>198.05</v>
      </c>
      <c r="GH12" s="124">
        <v>193.8</v>
      </c>
      <c r="GI12" s="124">
        <v>190.8</v>
      </c>
      <c r="GJ12" s="124">
        <v>230.9</v>
      </c>
      <c r="GK12" s="124">
        <v>205.3</v>
      </c>
      <c r="GL12" s="124">
        <v>224.3</v>
      </c>
      <c r="GM12" s="124">
        <v>207.8</v>
      </c>
      <c r="GN12" s="124">
        <v>211.6</v>
      </c>
      <c r="GO12" s="124">
        <v>214.2</v>
      </c>
      <c r="GP12" s="124">
        <v>221.9</v>
      </c>
      <c r="GQ12" s="124">
        <v>216.9</v>
      </c>
      <c r="GR12" s="124">
        <v>224</v>
      </c>
      <c r="GS12" s="124">
        <v>221.7</v>
      </c>
      <c r="GT12" s="124">
        <v>194.1</v>
      </c>
      <c r="GU12" s="124">
        <v>239.6</v>
      </c>
      <c r="GV12" s="124">
        <v>240.6</v>
      </c>
      <c r="GW12" s="124">
        <v>226.6</v>
      </c>
      <c r="GX12" s="124">
        <v>234.5</v>
      </c>
      <c r="GY12" s="124">
        <v>232.9</v>
      </c>
      <c r="GZ12" s="124">
        <v>236.7</v>
      </c>
      <c r="HA12" s="124">
        <v>231.7</v>
      </c>
      <c r="HB12" s="124">
        <v>241.5</v>
      </c>
      <c r="HC12" s="124">
        <v>229.6</v>
      </c>
      <c r="HD12" s="124">
        <v>217.6</v>
      </c>
      <c r="HE12" s="305"/>
    </row>
    <row r="13" spans="1:488" s="129" customFormat="1" ht="21.9" customHeight="1" x14ac:dyDescent="0.25">
      <c r="A13" s="457">
        <v>2017</v>
      </c>
      <c r="B13" s="177">
        <v>178.6</v>
      </c>
      <c r="C13" s="177">
        <v>178.3</v>
      </c>
      <c r="D13" s="177">
        <v>177.9</v>
      </c>
      <c r="E13" s="177">
        <v>178.5</v>
      </c>
      <c r="F13" s="177">
        <v>179.6</v>
      </c>
      <c r="G13" s="177">
        <v>246.2</v>
      </c>
      <c r="H13" s="177">
        <v>183.8</v>
      </c>
      <c r="I13" s="177">
        <v>181.3</v>
      </c>
      <c r="J13" s="177">
        <v>170.6</v>
      </c>
      <c r="K13" s="177">
        <v>172.8</v>
      </c>
      <c r="L13" s="177">
        <v>233.6</v>
      </c>
      <c r="M13" s="177">
        <v>229.2</v>
      </c>
      <c r="N13" s="177">
        <v>232</v>
      </c>
      <c r="O13" s="177">
        <v>237.8</v>
      </c>
      <c r="P13" s="177">
        <v>231.9</v>
      </c>
      <c r="Q13" s="177">
        <v>233.2</v>
      </c>
      <c r="R13" s="177">
        <v>237.9</v>
      </c>
      <c r="S13" s="177">
        <v>229.3</v>
      </c>
      <c r="T13" s="177">
        <v>270.8</v>
      </c>
      <c r="U13" s="177">
        <v>231.1</v>
      </c>
      <c r="V13" s="177">
        <v>236.2</v>
      </c>
      <c r="W13" s="177">
        <v>246.8</v>
      </c>
      <c r="X13" s="177">
        <v>187.3</v>
      </c>
      <c r="Y13" s="177">
        <v>187.8</v>
      </c>
      <c r="Z13" s="177">
        <v>183.1</v>
      </c>
      <c r="AA13" s="177">
        <v>224.4</v>
      </c>
      <c r="AB13" s="177">
        <v>222.9</v>
      </c>
      <c r="AC13" s="177">
        <v>223.9</v>
      </c>
      <c r="AD13" s="177">
        <v>222.5</v>
      </c>
      <c r="AE13" s="177">
        <v>225</v>
      </c>
      <c r="AF13" s="177">
        <v>224.2</v>
      </c>
      <c r="AG13" s="177">
        <v>230.8</v>
      </c>
      <c r="AH13" s="177">
        <v>224.2</v>
      </c>
      <c r="AI13" s="177">
        <v>217.7</v>
      </c>
      <c r="AJ13" s="177">
        <v>199.1</v>
      </c>
      <c r="AK13" s="177">
        <v>173.7</v>
      </c>
      <c r="AL13" s="177">
        <v>172.7</v>
      </c>
      <c r="AM13" s="177">
        <v>173.4</v>
      </c>
      <c r="AN13" s="177">
        <v>176.5</v>
      </c>
      <c r="AO13" s="177">
        <v>174.1</v>
      </c>
      <c r="AP13" s="177">
        <v>177</v>
      </c>
      <c r="AQ13" s="177">
        <v>179.4</v>
      </c>
      <c r="AR13" s="177">
        <v>185.1</v>
      </c>
      <c r="AS13" s="177">
        <v>180.1</v>
      </c>
      <c r="AT13" s="177">
        <v>179.4</v>
      </c>
      <c r="AU13" s="177">
        <v>180.5</v>
      </c>
      <c r="AV13" s="177">
        <v>249.7</v>
      </c>
      <c r="AW13" s="177">
        <v>192.5</v>
      </c>
      <c r="AX13" s="177">
        <v>193.4</v>
      </c>
      <c r="AY13" s="177">
        <v>251.7</v>
      </c>
      <c r="AZ13" s="177">
        <v>215.3</v>
      </c>
      <c r="BA13" s="177">
        <v>247.9</v>
      </c>
      <c r="BB13" s="177">
        <v>220.4</v>
      </c>
      <c r="BC13" s="177">
        <v>233.1</v>
      </c>
      <c r="BD13" s="177">
        <v>216</v>
      </c>
      <c r="BE13" s="177">
        <v>189.8</v>
      </c>
      <c r="BF13" s="177">
        <v>192.3</v>
      </c>
      <c r="BG13" s="177">
        <v>185.2</v>
      </c>
      <c r="BH13" s="177">
        <v>216.8</v>
      </c>
      <c r="BI13" s="177">
        <v>191.8</v>
      </c>
      <c r="BJ13" s="177">
        <v>189.5</v>
      </c>
      <c r="BK13" s="177">
        <v>192.4</v>
      </c>
      <c r="BL13" s="177">
        <v>193.1</v>
      </c>
      <c r="BM13" s="177">
        <v>194.8</v>
      </c>
      <c r="BN13" s="177">
        <v>205.7</v>
      </c>
      <c r="BO13" s="177">
        <v>195</v>
      </c>
      <c r="BP13" s="177">
        <v>188.2</v>
      </c>
      <c r="BQ13" s="177">
        <v>188.5</v>
      </c>
      <c r="BR13" s="177">
        <v>188.1</v>
      </c>
      <c r="BS13" s="177">
        <v>183</v>
      </c>
      <c r="BT13" s="177">
        <v>186.2</v>
      </c>
      <c r="BU13" s="177">
        <v>185</v>
      </c>
      <c r="BV13" s="177">
        <v>179.2</v>
      </c>
      <c r="BW13" s="177">
        <v>178.2</v>
      </c>
      <c r="BX13" s="177">
        <v>179.3</v>
      </c>
      <c r="BY13" s="177">
        <v>177.9</v>
      </c>
      <c r="BZ13" s="177">
        <v>192</v>
      </c>
      <c r="CA13" s="177">
        <v>194.7</v>
      </c>
      <c r="CB13" s="177">
        <v>197.7</v>
      </c>
      <c r="CC13" s="177">
        <v>240</v>
      </c>
      <c r="CD13" s="177">
        <v>226.4</v>
      </c>
      <c r="CE13" s="177">
        <v>225</v>
      </c>
      <c r="CF13" s="177">
        <v>233.9</v>
      </c>
      <c r="CG13" s="177">
        <v>231.3</v>
      </c>
      <c r="CH13" s="177">
        <v>224.4</v>
      </c>
      <c r="CI13" s="177">
        <v>211.7</v>
      </c>
      <c r="CJ13" s="177">
        <v>213.5</v>
      </c>
      <c r="CK13" s="177">
        <v>226.1</v>
      </c>
      <c r="CL13" s="177">
        <v>208.7</v>
      </c>
      <c r="CM13" s="177">
        <v>211.1</v>
      </c>
      <c r="CN13" s="177">
        <v>212.1</v>
      </c>
      <c r="CO13" s="177">
        <v>199.2</v>
      </c>
      <c r="CP13" s="177">
        <v>190.9</v>
      </c>
      <c r="CQ13" s="177">
        <v>189.6</v>
      </c>
      <c r="CR13" s="177">
        <v>198.1</v>
      </c>
      <c r="CS13" s="177">
        <v>195.3</v>
      </c>
      <c r="CT13" s="177">
        <v>212.1</v>
      </c>
      <c r="CU13" s="177">
        <v>221.2</v>
      </c>
      <c r="CV13" s="177">
        <v>207.6</v>
      </c>
      <c r="CW13" s="177">
        <v>175.3</v>
      </c>
      <c r="CX13" s="177">
        <v>175.6</v>
      </c>
      <c r="CY13" s="177">
        <v>212.9</v>
      </c>
      <c r="CZ13" s="177">
        <v>202.8</v>
      </c>
      <c r="DA13" s="177">
        <v>213.1</v>
      </c>
      <c r="DB13" s="177">
        <v>192.9</v>
      </c>
      <c r="DC13" s="177">
        <v>190.4</v>
      </c>
      <c r="DD13" s="177">
        <v>191</v>
      </c>
      <c r="DE13" s="177">
        <v>189.6</v>
      </c>
      <c r="DF13" s="177">
        <v>190.1</v>
      </c>
      <c r="DG13" s="177">
        <v>220.1</v>
      </c>
      <c r="DH13" s="177">
        <v>199.8</v>
      </c>
      <c r="DI13" s="177">
        <v>200.7</v>
      </c>
      <c r="DJ13" s="177">
        <v>200</v>
      </c>
      <c r="DK13" s="177">
        <v>236.3</v>
      </c>
      <c r="DL13" s="177">
        <v>238.7</v>
      </c>
      <c r="DM13" s="177">
        <v>242.7</v>
      </c>
      <c r="DN13" s="177">
        <v>240.8</v>
      </c>
      <c r="DO13" s="177">
        <v>239.2</v>
      </c>
      <c r="DP13" s="177">
        <v>185.9</v>
      </c>
      <c r="DQ13" s="177">
        <v>213.5</v>
      </c>
      <c r="DR13" s="177">
        <v>208.4</v>
      </c>
      <c r="DS13" s="177">
        <v>220.8</v>
      </c>
      <c r="DT13" s="177">
        <v>282.89999999999998</v>
      </c>
      <c r="DU13" s="177">
        <v>213</v>
      </c>
      <c r="DV13" s="177">
        <v>213.8</v>
      </c>
      <c r="DW13" s="177">
        <v>208.9</v>
      </c>
      <c r="DX13" s="177">
        <v>205.9</v>
      </c>
      <c r="DY13" s="177">
        <v>256.8</v>
      </c>
      <c r="DZ13" s="177">
        <v>177</v>
      </c>
      <c r="EA13" s="177">
        <v>180.3</v>
      </c>
      <c r="EB13" s="177">
        <v>178.2</v>
      </c>
      <c r="EC13" s="177">
        <v>175.8</v>
      </c>
      <c r="ED13" s="177">
        <v>178</v>
      </c>
      <c r="EE13" s="177">
        <v>182.8</v>
      </c>
      <c r="EF13" s="177">
        <v>199.4</v>
      </c>
      <c r="EG13" s="177">
        <v>192.2</v>
      </c>
      <c r="EH13" s="177">
        <v>186.1</v>
      </c>
      <c r="EI13" s="177">
        <v>202.6</v>
      </c>
      <c r="EJ13" s="177">
        <v>191.6</v>
      </c>
      <c r="EK13" s="177">
        <v>186.1</v>
      </c>
      <c r="EL13" s="177">
        <v>196.9</v>
      </c>
      <c r="EM13" s="177">
        <v>187.8</v>
      </c>
      <c r="EN13" s="177">
        <v>201.4</v>
      </c>
      <c r="EO13" s="177">
        <v>194.2</v>
      </c>
      <c r="EP13" s="177">
        <v>178</v>
      </c>
      <c r="EQ13" s="177">
        <v>177</v>
      </c>
      <c r="ER13" s="177">
        <v>174.8</v>
      </c>
      <c r="ES13" s="177">
        <v>207.3</v>
      </c>
      <c r="ET13" s="177">
        <v>209.5</v>
      </c>
      <c r="EU13" s="177">
        <v>213.7</v>
      </c>
      <c r="EV13" s="177">
        <v>199.5</v>
      </c>
      <c r="EW13" s="177">
        <v>202.4</v>
      </c>
      <c r="EX13" s="177">
        <v>239.8</v>
      </c>
      <c r="EY13" s="177">
        <v>213.6</v>
      </c>
      <c r="EZ13" s="177">
        <v>210.7</v>
      </c>
      <c r="FA13" s="177">
        <v>207.4</v>
      </c>
      <c r="FB13" s="177">
        <v>218.6</v>
      </c>
      <c r="FC13" s="177">
        <v>178.4</v>
      </c>
      <c r="FD13" s="177">
        <v>176.5</v>
      </c>
      <c r="FE13" s="177">
        <v>185.3</v>
      </c>
      <c r="FF13" s="177">
        <v>184.8</v>
      </c>
      <c r="FG13" s="177">
        <v>181.9</v>
      </c>
      <c r="FH13" s="177">
        <v>173.3</v>
      </c>
      <c r="FI13" s="177">
        <v>180.9</v>
      </c>
      <c r="FJ13" s="177">
        <v>180.5</v>
      </c>
      <c r="FK13" s="177">
        <v>174</v>
      </c>
      <c r="FL13" s="177">
        <v>172.8</v>
      </c>
      <c r="FM13" s="177">
        <v>172.6</v>
      </c>
      <c r="FN13" s="177">
        <v>178</v>
      </c>
      <c r="FO13" s="177">
        <v>178.9</v>
      </c>
      <c r="FP13" s="177">
        <v>180</v>
      </c>
      <c r="FQ13" s="177">
        <v>173.5</v>
      </c>
      <c r="FR13" s="177">
        <v>174.9</v>
      </c>
      <c r="FS13" s="177">
        <v>179.2</v>
      </c>
      <c r="FT13" s="177">
        <v>176.6</v>
      </c>
      <c r="FU13" s="177">
        <v>175.6</v>
      </c>
      <c r="FV13" s="177">
        <v>175.5</v>
      </c>
      <c r="FW13" s="177">
        <v>170.7</v>
      </c>
      <c r="FX13" s="177">
        <v>170.4</v>
      </c>
      <c r="FY13" s="177">
        <v>183.3</v>
      </c>
      <c r="FZ13" s="177">
        <v>188.8</v>
      </c>
      <c r="GA13" s="177">
        <v>192.8</v>
      </c>
      <c r="GB13" s="177">
        <v>189.5</v>
      </c>
      <c r="GC13" s="177">
        <v>195.6</v>
      </c>
      <c r="GD13" s="177">
        <v>180.7</v>
      </c>
      <c r="GE13" s="177">
        <v>180.5</v>
      </c>
      <c r="GF13" s="125">
        <f t="shared" si="1"/>
        <v>181.75</v>
      </c>
      <c r="GG13" s="125">
        <f t="shared" si="0"/>
        <v>189.2</v>
      </c>
      <c r="GH13" s="129">
        <v>182.8</v>
      </c>
      <c r="GI13" s="177">
        <v>185.1</v>
      </c>
      <c r="GJ13" s="177">
        <v>219.3</v>
      </c>
      <c r="GK13" s="177">
        <v>198.8</v>
      </c>
      <c r="GL13" s="177">
        <v>215.8</v>
      </c>
      <c r="GM13" s="177">
        <v>201.5</v>
      </c>
      <c r="GN13" s="177">
        <v>204.5</v>
      </c>
      <c r="GO13" s="177">
        <v>206.9</v>
      </c>
      <c r="GP13" s="177">
        <v>213.6</v>
      </c>
      <c r="GQ13" s="177">
        <v>207.4</v>
      </c>
      <c r="GR13" s="177">
        <v>215.2</v>
      </c>
      <c r="GS13" s="177">
        <v>213.8</v>
      </c>
      <c r="GT13" s="177">
        <v>185</v>
      </c>
      <c r="GU13" s="177">
        <v>231.4</v>
      </c>
      <c r="GV13" s="177">
        <v>232.3</v>
      </c>
      <c r="GW13" s="177">
        <v>227.8</v>
      </c>
      <c r="GX13" s="177">
        <v>225</v>
      </c>
      <c r="GY13" s="177">
        <v>221.8</v>
      </c>
      <c r="GZ13" s="177">
        <v>227.7</v>
      </c>
      <c r="HA13" s="177">
        <v>222.9</v>
      </c>
      <c r="HB13" s="177">
        <v>231.4</v>
      </c>
      <c r="HC13" s="177">
        <v>221.5</v>
      </c>
      <c r="HD13" s="177">
        <v>207.7</v>
      </c>
      <c r="HE13" s="127"/>
      <c r="HF13" s="128"/>
      <c r="HG13" s="128"/>
      <c r="HH13" s="128"/>
      <c r="HI13" s="128"/>
      <c r="HJ13" s="128"/>
      <c r="HK13" s="128"/>
      <c r="HL13" s="128"/>
      <c r="HM13" s="128"/>
      <c r="HN13" s="128"/>
      <c r="HO13" s="128"/>
      <c r="HP13" s="128"/>
      <c r="HQ13" s="128"/>
      <c r="HR13" s="128"/>
      <c r="HS13" s="128"/>
      <c r="HT13" s="128"/>
      <c r="HU13" s="128"/>
      <c r="HV13" s="128"/>
      <c r="HW13" s="128"/>
      <c r="HX13" s="128"/>
      <c r="HY13" s="128"/>
      <c r="HZ13" s="128"/>
      <c r="IA13" s="128"/>
      <c r="IB13" s="128"/>
      <c r="IC13" s="128"/>
      <c r="ID13" s="128"/>
      <c r="IE13" s="128"/>
      <c r="IF13" s="128"/>
      <c r="IG13" s="128"/>
      <c r="IH13" s="128"/>
      <c r="II13" s="128"/>
      <c r="IJ13" s="128"/>
      <c r="IK13" s="128"/>
      <c r="IL13" s="128"/>
      <c r="IM13" s="128"/>
      <c r="IN13" s="128"/>
      <c r="IO13" s="128"/>
      <c r="IP13" s="128"/>
      <c r="IQ13" s="128"/>
      <c r="IR13" s="128"/>
      <c r="IS13" s="128"/>
      <c r="IT13" s="128"/>
      <c r="IU13" s="128"/>
      <c r="IV13" s="128"/>
      <c r="IW13" s="128"/>
      <c r="IX13" s="128"/>
      <c r="IY13" s="128"/>
      <c r="IZ13" s="128"/>
      <c r="JA13" s="128"/>
      <c r="JB13" s="128"/>
      <c r="JC13" s="128"/>
      <c r="JD13" s="128"/>
      <c r="JE13" s="128"/>
      <c r="JF13" s="128"/>
      <c r="JG13" s="128"/>
      <c r="JH13" s="128"/>
      <c r="JI13" s="128"/>
      <c r="JJ13" s="128"/>
      <c r="JK13" s="128"/>
      <c r="JL13" s="128"/>
      <c r="JM13" s="128"/>
      <c r="JN13" s="128"/>
      <c r="JO13" s="128"/>
      <c r="JP13" s="128"/>
      <c r="JQ13" s="128"/>
      <c r="JR13" s="128"/>
      <c r="JS13" s="128"/>
      <c r="JT13" s="128"/>
      <c r="JU13" s="128"/>
      <c r="JV13" s="128"/>
      <c r="JW13" s="128"/>
      <c r="JX13" s="128"/>
      <c r="JY13" s="128"/>
      <c r="JZ13" s="128"/>
      <c r="KA13" s="128"/>
      <c r="KB13" s="128"/>
      <c r="KC13" s="128"/>
      <c r="KD13" s="128"/>
      <c r="KE13" s="128"/>
      <c r="KF13" s="128"/>
      <c r="KG13" s="128"/>
      <c r="KH13" s="128"/>
      <c r="KI13" s="128"/>
      <c r="KJ13" s="128"/>
      <c r="KK13" s="128"/>
      <c r="KL13" s="128"/>
      <c r="KM13" s="128"/>
      <c r="KN13" s="128"/>
      <c r="KO13" s="128"/>
      <c r="KP13" s="128"/>
      <c r="KQ13" s="128"/>
      <c r="KR13" s="128"/>
      <c r="KS13" s="128"/>
      <c r="KT13" s="128"/>
      <c r="KU13" s="128"/>
      <c r="KV13" s="128"/>
      <c r="KW13" s="128"/>
      <c r="KX13" s="128"/>
      <c r="KY13" s="128"/>
      <c r="KZ13" s="128"/>
      <c r="LA13" s="128"/>
      <c r="LB13" s="128"/>
      <c r="LC13" s="128"/>
      <c r="LD13" s="128"/>
      <c r="LE13" s="128"/>
      <c r="LF13" s="128"/>
      <c r="LG13" s="128"/>
      <c r="LH13" s="128"/>
      <c r="LI13" s="128"/>
      <c r="LJ13" s="128"/>
      <c r="LK13" s="128"/>
      <c r="LL13" s="128"/>
      <c r="LM13" s="128"/>
      <c r="LN13" s="128"/>
      <c r="LO13" s="128"/>
      <c r="LP13" s="128"/>
      <c r="LQ13" s="128"/>
      <c r="LR13" s="128"/>
      <c r="LS13" s="128"/>
      <c r="LT13" s="128"/>
      <c r="LU13" s="128"/>
      <c r="LV13" s="128"/>
      <c r="LW13" s="128"/>
      <c r="LX13" s="128"/>
      <c r="LY13" s="128"/>
      <c r="LZ13" s="128"/>
      <c r="MA13" s="128"/>
      <c r="MB13" s="128"/>
      <c r="MC13" s="128"/>
      <c r="MD13" s="128"/>
      <c r="ME13" s="128"/>
      <c r="MF13" s="128"/>
      <c r="MG13" s="128"/>
      <c r="MH13" s="128"/>
      <c r="MI13" s="128"/>
      <c r="MJ13" s="128"/>
      <c r="MK13" s="128"/>
      <c r="ML13" s="128"/>
      <c r="MM13" s="128"/>
      <c r="MN13" s="128"/>
      <c r="MO13" s="128"/>
      <c r="MP13" s="128"/>
      <c r="MQ13" s="128"/>
      <c r="MR13" s="128"/>
      <c r="MS13" s="128"/>
      <c r="MT13" s="128"/>
      <c r="MU13" s="128"/>
      <c r="MV13" s="128"/>
      <c r="MW13" s="128"/>
      <c r="MX13" s="128"/>
      <c r="MY13" s="128"/>
      <c r="MZ13" s="128"/>
      <c r="NA13" s="128"/>
      <c r="NB13" s="128"/>
      <c r="NC13" s="128"/>
      <c r="ND13" s="128"/>
      <c r="NE13" s="128"/>
      <c r="NF13" s="128"/>
      <c r="NG13" s="128"/>
      <c r="NH13" s="128"/>
      <c r="NI13" s="128"/>
      <c r="NJ13" s="128"/>
      <c r="NK13" s="128"/>
      <c r="NL13" s="128"/>
      <c r="NM13" s="128"/>
      <c r="NN13" s="128"/>
      <c r="NO13" s="128"/>
      <c r="NP13" s="128"/>
      <c r="NQ13" s="128"/>
      <c r="NR13" s="128"/>
      <c r="NS13" s="128"/>
      <c r="NT13" s="128"/>
      <c r="NU13" s="128"/>
      <c r="NV13" s="128"/>
      <c r="NW13" s="128"/>
      <c r="NX13" s="128"/>
      <c r="NY13" s="128"/>
      <c r="NZ13" s="128"/>
      <c r="OA13" s="128"/>
      <c r="OB13" s="128"/>
      <c r="OC13" s="128"/>
      <c r="OD13" s="128"/>
      <c r="OE13" s="128"/>
      <c r="OF13" s="128"/>
      <c r="OG13" s="128"/>
      <c r="OH13" s="128"/>
      <c r="OI13" s="128"/>
      <c r="OJ13" s="128"/>
      <c r="OK13" s="128"/>
      <c r="OL13" s="128"/>
      <c r="OM13" s="128"/>
      <c r="ON13" s="128"/>
      <c r="OO13" s="128"/>
      <c r="OP13" s="128"/>
      <c r="OQ13" s="128"/>
      <c r="OR13" s="128"/>
      <c r="OS13" s="128"/>
      <c r="OT13" s="128"/>
      <c r="OU13" s="128"/>
      <c r="OV13" s="128"/>
      <c r="OW13" s="128"/>
      <c r="OX13" s="128"/>
      <c r="OY13" s="128"/>
      <c r="OZ13" s="128"/>
      <c r="PA13" s="128"/>
      <c r="PB13" s="128"/>
      <c r="PC13" s="128"/>
      <c r="PD13" s="128"/>
      <c r="PE13" s="128"/>
      <c r="PF13" s="128"/>
      <c r="PG13" s="128"/>
      <c r="PH13" s="128"/>
      <c r="PI13" s="128"/>
      <c r="PJ13" s="128"/>
      <c r="PK13" s="128"/>
      <c r="PL13" s="128"/>
      <c r="PM13" s="128"/>
      <c r="PN13" s="128"/>
      <c r="PO13" s="128"/>
      <c r="PP13" s="128"/>
      <c r="PQ13" s="128"/>
      <c r="PR13" s="128"/>
      <c r="PS13" s="128"/>
      <c r="PT13" s="128"/>
      <c r="PU13" s="128"/>
      <c r="PV13" s="128"/>
      <c r="PW13" s="128"/>
      <c r="PX13" s="128"/>
      <c r="PY13" s="128"/>
      <c r="PZ13" s="128"/>
      <c r="QA13" s="128"/>
      <c r="QB13" s="128"/>
      <c r="QC13" s="128"/>
      <c r="QD13" s="128"/>
      <c r="QE13" s="128"/>
      <c r="QF13" s="128"/>
      <c r="QG13" s="128"/>
      <c r="QH13" s="128"/>
      <c r="QI13" s="128"/>
      <c r="QJ13" s="128"/>
      <c r="QK13" s="128"/>
      <c r="QL13" s="128"/>
      <c r="QM13" s="128"/>
      <c r="QN13" s="128"/>
      <c r="QO13" s="128"/>
      <c r="QP13" s="128"/>
      <c r="QQ13" s="128"/>
      <c r="QR13" s="128"/>
      <c r="QS13" s="128"/>
      <c r="QT13" s="128"/>
      <c r="QU13" s="128"/>
      <c r="QV13" s="128"/>
      <c r="QW13" s="128"/>
      <c r="QX13" s="128"/>
      <c r="QY13" s="128"/>
      <c r="QZ13" s="128"/>
      <c r="RA13" s="128"/>
      <c r="RB13" s="128"/>
      <c r="RC13" s="128"/>
      <c r="RD13" s="128"/>
      <c r="RE13" s="128"/>
      <c r="RF13" s="128"/>
      <c r="RG13" s="128"/>
      <c r="RH13" s="128"/>
      <c r="RI13" s="128"/>
      <c r="RJ13" s="128"/>
      <c r="RK13" s="128"/>
      <c r="RL13" s="128"/>
      <c r="RM13" s="128"/>
      <c r="RN13" s="128"/>
      <c r="RO13" s="128"/>
      <c r="RP13" s="128"/>
      <c r="RQ13" s="128"/>
      <c r="RR13" s="128"/>
      <c r="RS13" s="128"/>
      <c r="RT13" s="128"/>
    </row>
    <row r="14" spans="1:488" s="29" customFormat="1" ht="21.9" customHeight="1" x14ac:dyDescent="0.25">
      <c r="A14" s="457">
        <v>2016</v>
      </c>
      <c r="B14" s="129">
        <v>185.6</v>
      </c>
      <c r="C14" s="129">
        <v>184.2</v>
      </c>
      <c r="D14" s="129">
        <v>184.1</v>
      </c>
      <c r="E14" s="129">
        <v>183.5</v>
      </c>
      <c r="F14" s="129">
        <v>186.3</v>
      </c>
      <c r="G14" s="129">
        <v>246.3</v>
      </c>
      <c r="H14" s="129">
        <v>181.7</v>
      </c>
      <c r="I14" s="129">
        <v>178.1</v>
      </c>
      <c r="J14" s="129">
        <v>169.8</v>
      </c>
      <c r="K14" s="129">
        <v>174.6</v>
      </c>
      <c r="L14" s="129">
        <v>223.6</v>
      </c>
      <c r="M14" s="129">
        <v>221.3</v>
      </c>
      <c r="N14" s="129">
        <v>224.3</v>
      </c>
      <c r="O14" s="129">
        <v>226.2</v>
      </c>
      <c r="P14" s="129">
        <v>222.5</v>
      </c>
      <c r="Q14" s="129">
        <v>223.3</v>
      </c>
      <c r="R14" s="129">
        <v>227.3</v>
      </c>
      <c r="S14" s="129">
        <v>218.3</v>
      </c>
      <c r="T14" s="129">
        <v>256.60000000000002</v>
      </c>
      <c r="U14" s="129">
        <v>221.9</v>
      </c>
      <c r="V14" s="129">
        <v>227.9</v>
      </c>
      <c r="W14" s="129">
        <v>236</v>
      </c>
      <c r="X14" s="129">
        <v>189.4</v>
      </c>
      <c r="Y14" s="129">
        <v>191</v>
      </c>
      <c r="Z14" s="129">
        <v>186.2</v>
      </c>
      <c r="AA14" s="129">
        <v>226.4</v>
      </c>
      <c r="AB14" s="129">
        <v>225.6</v>
      </c>
      <c r="AC14" s="129">
        <v>226.1</v>
      </c>
      <c r="AD14" s="129">
        <v>225</v>
      </c>
      <c r="AE14" s="129">
        <v>226.9</v>
      </c>
      <c r="AF14" s="129">
        <v>232.7</v>
      </c>
      <c r="AG14" s="129">
        <v>233.3</v>
      </c>
      <c r="AH14" s="129">
        <v>225.7</v>
      </c>
      <c r="AI14" s="129">
        <v>215.7</v>
      </c>
      <c r="AJ14" s="129">
        <v>201.3</v>
      </c>
      <c r="AK14" s="129">
        <v>177.7</v>
      </c>
      <c r="AL14" s="129">
        <v>176.3</v>
      </c>
      <c r="AM14" s="129">
        <v>179.1</v>
      </c>
      <c r="AN14" s="129">
        <v>180.4</v>
      </c>
      <c r="AO14" s="129">
        <v>173.4</v>
      </c>
      <c r="AP14" s="129">
        <v>180.6</v>
      </c>
      <c r="AQ14" s="129">
        <v>176.3</v>
      </c>
      <c r="AR14" s="129">
        <v>185</v>
      </c>
      <c r="AS14" s="129">
        <v>173.6</v>
      </c>
      <c r="AT14" s="129">
        <v>172.4</v>
      </c>
      <c r="AU14" s="129">
        <v>175.1</v>
      </c>
      <c r="AV14" s="129">
        <v>251.7</v>
      </c>
      <c r="AW14" s="129">
        <v>191.1</v>
      </c>
      <c r="AX14" s="129">
        <v>190.2</v>
      </c>
      <c r="AY14" s="129">
        <v>244.9</v>
      </c>
      <c r="AZ14" s="129">
        <v>212.9</v>
      </c>
      <c r="BA14" s="129">
        <v>244.3</v>
      </c>
      <c r="BB14" s="129">
        <v>217.5</v>
      </c>
      <c r="BC14" s="129">
        <v>229.6</v>
      </c>
      <c r="BD14" s="129">
        <v>215.1</v>
      </c>
      <c r="BE14" s="129">
        <v>190.5</v>
      </c>
      <c r="BF14" s="129">
        <v>192.3</v>
      </c>
      <c r="BG14" s="129">
        <v>184.4</v>
      </c>
      <c r="BH14" s="129">
        <v>216.8</v>
      </c>
      <c r="BI14" s="129">
        <v>192.5</v>
      </c>
      <c r="BJ14" s="129">
        <v>191</v>
      </c>
      <c r="BK14" s="129">
        <v>190.7</v>
      </c>
      <c r="BL14" s="129">
        <v>192.8</v>
      </c>
      <c r="BM14" s="129">
        <v>191.4</v>
      </c>
      <c r="BN14" s="129">
        <v>199.9</v>
      </c>
      <c r="BO14" s="129">
        <v>190</v>
      </c>
      <c r="BP14" s="129">
        <v>184</v>
      </c>
      <c r="BQ14" s="129">
        <v>181</v>
      </c>
      <c r="BR14" s="129">
        <v>181</v>
      </c>
      <c r="BS14" s="129">
        <v>191</v>
      </c>
      <c r="BT14" s="129">
        <v>186</v>
      </c>
      <c r="BU14" s="129">
        <v>188.1</v>
      </c>
      <c r="BV14" s="129">
        <v>180.1</v>
      </c>
      <c r="BW14" s="129">
        <v>176.7</v>
      </c>
      <c r="BX14" s="129">
        <v>180</v>
      </c>
      <c r="BY14" s="129">
        <v>173.2</v>
      </c>
      <c r="BZ14" s="129">
        <v>197.2</v>
      </c>
      <c r="CA14" s="129">
        <v>200</v>
      </c>
      <c r="CB14" s="129">
        <v>193.8</v>
      </c>
      <c r="CC14" s="129">
        <v>245</v>
      </c>
      <c r="CD14" s="129">
        <v>230.5</v>
      </c>
      <c r="CE14" s="129">
        <v>229</v>
      </c>
      <c r="CF14" s="129">
        <v>236.9</v>
      </c>
      <c r="CG14" s="129">
        <v>235.5</v>
      </c>
      <c r="CH14" s="129">
        <v>228.2</v>
      </c>
      <c r="CI14" s="129">
        <v>216.1</v>
      </c>
      <c r="CJ14" s="129">
        <v>218.3</v>
      </c>
      <c r="CK14" s="129">
        <v>230.1</v>
      </c>
      <c r="CL14" s="129">
        <v>211.3</v>
      </c>
      <c r="CM14" s="129">
        <v>212.5</v>
      </c>
      <c r="CN14" s="129">
        <v>212.8</v>
      </c>
      <c r="CO14" s="129">
        <v>200.2</v>
      </c>
      <c r="CP14" s="129">
        <v>191</v>
      </c>
      <c r="CQ14" s="129">
        <v>189.7</v>
      </c>
      <c r="CR14" s="129">
        <v>200.9</v>
      </c>
      <c r="CS14" s="129" t="s">
        <v>810</v>
      </c>
      <c r="CT14" s="129">
        <v>217.6</v>
      </c>
      <c r="CU14" s="129">
        <v>227.2</v>
      </c>
      <c r="CV14" s="129">
        <v>212.4</v>
      </c>
      <c r="CW14" s="129">
        <v>173.3</v>
      </c>
      <c r="CX14" s="129">
        <v>177.7</v>
      </c>
      <c r="CY14" s="129">
        <v>213.2</v>
      </c>
      <c r="CZ14" s="129">
        <v>205.5</v>
      </c>
      <c r="DA14" s="129">
        <v>212.1</v>
      </c>
      <c r="DB14" s="129">
        <v>194.6</v>
      </c>
      <c r="DC14" s="129">
        <v>191.8</v>
      </c>
      <c r="DD14" s="129">
        <v>191.1</v>
      </c>
      <c r="DE14" s="129">
        <v>186.8</v>
      </c>
      <c r="DF14" s="129">
        <v>187.6</v>
      </c>
      <c r="DG14" s="129">
        <v>221.1</v>
      </c>
      <c r="DH14" s="129">
        <v>198.8</v>
      </c>
      <c r="DI14" s="129">
        <v>200.9</v>
      </c>
      <c r="DJ14" s="129">
        <v>200.5</v>
      </c>
      <c r="DK14" s="129">
        <v>228.8</v>
      </c>
      <c r="DL14" s="129">
        <v>229.6</v>
      </c>
      <c r="DM14" s="129">
        <v>232.9</v>
      </c>
      <c r="DN14" s="129">
        <v>231.3</v>
      </c>
      <c r="DO14" s="129">
        <v>229.3</v>
      </c>
      <c r="DP14" s="129">
        <v>181.6</v>
      </c>
      <c r="DQ14" s="129">
        <v>209.6</v>
      </c>
      <c r="DR14" s="129">
        <v>202.6</v>
      </c>
      <c r="DS14" s="129">
        <v>213.7</v>
      </c>
      <c r="DT14" s="129">
        <v>270.5</v>
      </c>
      <c r="DU14" s="129">
        <v>208.4</v>
      </c>
      <c r="DV14" s="129">
        <v>209.8</v>
      </c>
      <c r="DW14" s="129">
        <v>203.6</v>
      </c>
      <c r="DX14" s="129">
        <v>200.8</v>
      </c>
      <c r="DY14" s="129">
        <v>247.9</v>
      </c>
      <c r="DZ14" s="129">
        <v>180.6</v>
      </c>
      <c r="EA14" s="129">
        <v>182</v>
      </c>
      <c r="EB14" s="129">
        <v>179.8</v>
      </c>
      <c r="EC14" s="129">
        <v>174.6</v>
      </c>
      <c r="ED14" s="129">
        <v>179.6</v>
      </c>
      <c r="EE14" s="129">
        <v>185.5</v>
      </c>
      <c r="EF14" s="129">
        <v>202.4</v>
      </c>
      <c r="EG14" s="129">
        <v>195</v>
      </c>
      <c r="EH14" s="129">
        <v>190.1</v>
      </c>
      <c r="EI14" s="129">
        <v>205.9</v>
      </c>
      <c r="EJ14" s="129">
        <v>195.2</v>
      </c>
      <c r="EK14" s="129">
        <v>189.3</v>
      </c>
      <c r="EL14" s="129">
        <v>199.9</v>
      </c>
      <c r="EM14" s="129">
        <v>190.6</v>
      </c>
      <c r="EN14" s="129">
        <v>206.1</v>
      </c>
      <c r="EO14" s="129">
        <v>197.9</v>
      </c>
      <c r="EP14" s="129">
        <v>177.7</v>
      </c>
      <c r="EQ14" s="129">
        <v>180.1</v>
      </c>
      <c r="ER14" s="129">
        <v>172</v>
      </c>
      <c r="ES14" s="129">
        <v>209.1</v>
      </c>
      <c r="ET14" s="129">
        <v>209.2</v>
      </c>
      <c r="EU14" s="129">
        <v>214.8</v>
      </c>
      <c r="EV14" s="129">
        <v>199.7</v>
      </c>
      <c r="EW14" s="129">
        <v>202.4</v>
      </c>
      <c r="EX14" s="129">
        <v>238.2</v>
      </c>
      <c r="EY14" s="129">
        <v>212.2</v>
      </c>
      <c r="EZ14" s="129">
        <v>207.6</v>
      </c>
      <c r="FA14" s="129">
        <v>207</v>
      </c>
      <c r="FB14" s="129">
        <v>221.6</v>
      </c>
      <c r="FC14" s="129">
        <v>176.8</v>
      </c>
      <c r="FD14" s="129">
        <v>176.6</v>
      </c>
      <c r="FE14" s="129">
        <v>174.7</v>
      </c>
      <c r="FF14" s="129">
        <v>175.2</v>
      </c>
      <c r="FG14" s="129">
        <v>177.4</v>
      </c>
      <c r="FH14" s="129">
        <v>173.9</v>
      </c>
      <c r="FI14" s="129">
        <v>181.9</v>
      </c>
      <c r="FJ14" s="129">
        <v>181.8</v>
      </c>
      <c r="FK14" s="129">
        <v>173.7</v>
      </c>
      <c r="FL14" s="129">
        <v>171</v>
      </c>
      <c r="FM14" s="129">
        <v>173.3</v>
      </c>
      <c r="FN14" s="129">
        <v>178.3</v>
      </c>
      <c r="FO14" s="129">
        <v>175.5</v>
      </c>
      <c r="FP14" s="129">
        <v>177.9</v>
      </c>
      <c r="FQ14" s="129">
        <v>172.8</v>
      </c>
      <c r="FR14" s="129">
        <v>174.1</v>
      </c>
      <c r="FS14" s="129">
        <v>180.5</v>
      </c>
      <c r="FT14" s="129">
        <v>175.2</v>
      </c>
      <c r="FU14" s="129">
        <v>172.6</v>
      </c>
      <c r="FV14" s="129">
        <v>173.1</v>
      </c>
      <c r="FW14" s="129">
        <v>170.3</v>
      </c>
      <c r="FX14" s="129">
        <v>170.1</v>
      </c>
      <c r="FY14" s="129">
        <v>179.4</v>
      </c>
      <c r="FZ14" s="129">
        <v>184.7</v>
      </c>
      <c r="GA14" s="129">
        <v>193.6</v>
      </c>
      <c r="GB14" s="129">
        <v>190.2</v>
      </c>
      <c r="GC14" s="129">
        <v>195.6</v>
      </c>
      <c r="GD14" s="129">
        <v>178.3</v>
      </c>
      <c r="GE14" s="129">
        <v>178.2</v>
      </c>
      <c r="GF14" s="125">
        <f t="shared" si="1"/>
        <v>178.60000000000002</v>
      </c>
      <c r="GG14" s="125">
        <f t="shared" si="0"/>
        <v>187.25</v>
      </c>
      <c r="GH14" s="129">
        <v>178.9</v>
      </c>
      <c r="GI14" s="129">
        <v>178</v>
      </c>
      <c r="GJ14" s="129">
        <v>213.4</v>
      </c>
      <c r="GK14" s="129">
        <v>195.1</v>
      </c>
      <c r="GL14" s="129">
        <v>209.7</v>
      </c>
      <c r="GM14" s="129">
        <v>204.2</v>
      </c>
      <c r="GN14" s="129">
        <v>206.5</v>
      </c>
      <c r="GO14" s="129">
        <v>207.4</v>
      </c>
      <c r="GP14" s="129">
        <v>212.8</v>
      </c>
      <c r="GQ14" s="129">
        <v>207.4</v>
      </c>
      <c r="GR14" s="129">
        <v>214.4</v>
      </c>
      <c r="GS14" s="129">
        <v>212.4</v>
      </c>
      <c r="GT14" s="129">
        <v>178.6</v>
      </c>
      <c r="GU14" s="129">
        <v>229.1</v>
      </c>
      <c r="GV14" s="129">
        <v>229.4</v>
      </c>
      <c r="GW14" s="129">
        <v>221.7</v>
      </c>
      <c r="GX14" s="129">
        <v>221.3</v>
      </c>
      <c r="GY14" s="129">
        <v>218.5</v>
      </c>
      <c r="GZ14" s="129">
        <v>223.4</v>
      </c>
      <c r="HA14" s="129">
        <v>218.9</v>
      </c>
      <c r="HB14" s="129">
        <v>228.6</v>
      </c>
      <c r="HC14" s="129">
        <v>219.3</v>
      </c>
      <c r="HD14" s="129">
        <v>205.3</v>
      </c>
    </row>
    <row r="15" spans="1:488" s="130" customFormat="1" ht="21.9" customHeight="1" x14ac:dyDescent="0.25">
      <c r="A15" s="457">
        <v>2015</v>
      </c>
      <c r="B15" s="129">
        <v>184.8</v>
      </c>
      <c r="C15" s="129">
        <v>182.1</v>
      </c>
      <c r="D15" s="129">
        <v>185.4</v>
      </c>
      <c r="E15" s="129">
        <v>182.7</v>
      </c>
      <c r="F15" s="129">
        <v>184.5</v>
      </c>
      <c r="G15" s="129">
        <v>244.7</v>
      </c>
      <c r="H15" s="126">
        <v>181</v>
      </c>
      <c r="I15" s="129">
        <v>177.9</v>
      </c>
      <c r="J15" s="129">
        <v>167.6</v>
      </c>
      <c r="K15" s="129">
        <v>171.1</v>
      </c>
      <c r="L15" s="129">
        <v>217.3</v>
      </c>
      <c r="M15" s="129">
        <v>214.6</v>
      </c>
      <c r="N15" s="129">
        <v>218.8</v>
      </c>
      <c r="O15" s="129">
        <v>218.5</v>
      </c>
      <c r="P15" s="129">
        <v>215.7</v>
      </c>
      <c r="Q15" s="129">
        <v>217.1</v>
      </c>
      <c r="R15" s="126">
        <v>221</v>
      </c>
      <c r="S15" s="129">
        <v>213.1</v>
      </c>
      <c r="T15" s="129">
        <v>250.2</v>
      </c>
      <c r="U15" s="129">
        <v>215.7</v>
      </c>
      <c r="V15" s="129">
        <v>222.8</v>
      </c>
      <c r="W15" s="129">
        <v>230.2</v>
      </c>
      <c r="X15" s="129">
        <v>185.1</v>
      </c>
      <c r="Y15" s="129">
        <v>186.6</v>
      </c>
      <c r="Z15" s="129">
        <v>183.5</v>
      </c>
      <c r="AA15" s="129">
        <v>224.1</v>
      </c>
      <c r="AB15" s="129">
        <v>223.3</v>
      </c>
      <c r="AC15" s="129">
        <v>224.2</v>
      </c>
      <c r="AD15" s="129">
        <v>222.8</v>
      </c>
      <c r="AE15" s="129">
        <v>225</v>
      </c>
      <c r="AF15" s="129">
        <v>230.2</v>
      </c>
      <c r="AG15" s="129">
        <v>230.3</v>
      </c>
      <c r="AH15" s="225">
        <v>223.8</v>
      </c>
      <c r="AI15" s="129">
        <v>211.7</v>
      </c>
      <c r="AJ15" s="129">
        <v>197.3</v>
      </c>
      <c r="AK15" s="129">
        <v>176.1</v>
      </c>
      <c r="AL15" s="129">
        <v>174.2</v>
      </c>
      <c r="AM15" s="129">
        <v>178.1</v>
      </c>
      <c r="AN15" s="129">
        <v>178.3</v>
      </c>
      <c r="AO15" s="129">
        <v>172.5</v>
      </c>
      <c r="AP15" s="129">
        <v>178.9</v>
      </c>
      <c r="AQ15" s="129">
        <v>168.6</v>
      </c>
      <c r="AR15" s="129">
        <v>178.3</v>
      </c>
      <c r="AS15" s="129">
        <v>171.3</v>
      </c>
      <c r="AT15" s="126">
        <v>170</v>
      </c>
      <c r="AU15" s="129">
        <v>170.5</v>
      </c>
      <c r="AV15" s="129">
        <v>250.5</v>
      </c>
      <c r="AW15" s="129">
        <v>185.4</v>
      </c>
      <c r="AX15" s="129">
        <v>185.3</v>
      </c>
      <c r="AY15" s="129">
        <v>238.9</v>
      </c>
      <c r="AZ15" s="126">
        <v>209</v>
      </c>
      <c r="BA15" s="129">
        <v>238.7</v>
      </c>
      <c r="BB15" s="129">
        <v>213.7</v>
      </c>
      <c r="BC15" s="129">
        <v>225.3</v>
      </c>
      <c r="BD15" s="129">
        <v>210.5</v>
      </c>
      <c r="BE15" s="129">
        <v>186.4</v>
      </c>
      <c r="BF15" s="129">
        <v>190.1</v>
      </c>
      <c r="BG15" s="126">
        <v>183</v>
      </c>
      <c r="BH15" s="129">
        <v>212.4</v>
      </c>
      <c r="BI15" s="129">
        <v>189.6</v>
      </c>
      <c r="BJ15" s="126">
        <v>186</v>
      </c>
      <c r="BK15" s="129">
        <v>188.6</v>
      </c>
      <c r="BL15" s="129">
        <v>190.6</v>
      </c>
      <c r="BM15" s="129">
        <v>188.8</v>
      </c>
      <c r="BN15" s="129">
        <v>196.9</v>
      </c>
      <c r="BO15" s="126">
        <v>189</v>
      </c>
      <c r="BP15" s="129">
        <v>179.1</v>
      </c>
      <c r="BQ15" s="129">
        <v>177.8</v>
      </c>
      <c r="BR15" s="129">
        <v>175.7</v>
      </c>
      <c r="BS15" s="129">
        <v>175.1</v>
      </c>
      <c r="BT15" s="129">
        <v>184.4</v>
      </c>
      <c r="BU15" s="129">
        <v>185.9</v>
      </c>
      <c r="BV15" s="129">
        <v>176.6</v>
      </c>
      <c r="BW15" s="129">
        <v>175.4</v>
      </c>
      <c r="BX15" s="129">
        <v>177.6</v>
      </c>
      <c r="BY15" s="129">
        <v>170.9</v>
      </c>
      <c r="BZ15" s="129">
        <v>193.7</v>
      </c>
      <c r="CA15" s="129">
        <v>196.9</v>
      </c>
      <c r="CB15" s="129">
        <v>189.2</v>
      </c>
      <c r="CC15" s="129">
        <v>240.7</v>
      </c>
      <c r="CD15" s="129">
        <v>228.3</v>
      </c>
      <c r="CE15" s="129">
        <v>228.2</v>
      </c>
      <c r="CF15" s="129">
        <v>234.5</v>
      </c>
      <c r="CG15" s="129">
        <v>233.2</v>
      </c>
      <c r="CH15" s="129">
        <v>227.4</v>
      </c>
      <c r="CI15" s="129">
        <v>212.8</v>
      </c>
      <c r="CJ15" s="129">
        <v>214.6</v>
      </c>
      <c r="CK15" s="129">
        <v>226.8</v>
      </c>
      <c r="CL15" s="129">
        <v>209.8</v>
      </c>
      <c r="CM15" s="129">
        <v>211.5</v>
      </c>
      <c r="CN15" s="129">
        <v>211.8</v>
      </c>
      <c r="CO15" s="129">
        <v>198.9</v>
      </c>
      <c r="CP15" s="129">
        <v>191.2</v>
      </c>
      <c r="CQ15" s="129">
        <v>190.4</v>
      </c>
      <c r="CR15" s="129">
        <v>199.6</v>
      </c>
      <c r="CS15" s="129">
        <v>194.1</v>
      </c>
      <c r="CT15" s="129">
        <v>212.9</v>
      </c>
      <c r="CU15" s="126">
        <v>222</v>
      </c>
      <c r="CV15" s="129">
        <v>209.1</v>
      </c>
      <c r="CW15" s="129">
        <v>167.3</v>
      </c>
      <c r="CX15" s="129">
        <v>174.2</v>
      </c>
      <c r="CY15" s="129">
        <v>210</v>
      </c>
      <c r="CZ15" s="129">
        <v>202.3</v>
      </c>
      <c r="DA15" s="129">
        <v>210.1</v>
      </c>
      <c r="DB15" s="129">
        <v>191.8</v>
      </c>
      <c r="DC15" s="129">
        <v>188.1</v>
      </c>
      <c r="DD15" s="129">
        <v>188.4</v>
      </c>
      <c r="DE15" s="129">
        <v>183.7</v>
      </c>
      <c r="DF15" s="129">
        <v>184.7</v>
      </c>
      <c r="DG15" s="129">
        <v>215.5</v>
      </c>
      <c r="DH15" s="129">
        <v>194.9</v>
      </c>
      <c r="DI15" s="129">
        <v>198.7</v>
      </c>
      <c r="DJ15" s="129">
        <v>197.8</v>
      </c>
      <c r="DK15" s="129">
        <v>224.5</v>
      </c>
      <c r="DL15" s="129">
        <v>226.1</v>
      </c>
      <c r="DM15" s="129">
        <v>230.1</v>
      </c>
      <c r="DN15" s="129">
        <v>228.5</v>
      </c>
      <c r="DO15" s="129">
        <v>227.6</v>
      </c>
      <c r="DP15" s="129">
        <v>178.3</v>
      </c>
      <c r="DQ15" s="129">
        <v>208.1</v>
      </c>
      <c r="DR15" s="129">
        <v>202.4</v>
      </c>
      <c r="DS15" s="129">
        <v>209.6</v>
      </c>
      <c r="DT15" s="126">
        <v>268</v>
      </c>
      <c r="DU15" s="129">
        <v>203.5</v>
      </c>
      <c r="DV15" s="129">
        <v>207.4</v>
      </c>
      <c r="DW15" s="129">
        <v>200.9</v>
      </c>
      <c r="DX15" s="129">
        <v>198.1</v>
      </c>
      <c r="DY15" s="129">
        <v>243.4</v>
      </c>
      <c r="DZ15" s="129">
        <v>173.1</v>
      </c>
      <c r="EA15" s="129">
        <v>172.3</v>
      </c>
      <c r="EB15" s="129">
        <v>170.5</v>
      </c>
      <c r="EC15" s="129">
        <v>167.6</v>
      </c>
      <c r="ED15" s="129">
        <v>170.6</v>
      </c>
      <c r="EE15" s="126">
        <v>181</v>
      </c>
      <c r="EF15" s="126">
        <v>199.1</v>
      </c>
      <c r="EG15" s="129">
        <v>191.1</v>
      </c>
      <c r="EH15" s="129">
        <v>188.1</v>
      </c>
      <c r="EI15" s="129">
        <v>203.4</v>
      </c>
      <c r="EJ15" s="129">
        <v>192.4</v>
      </c>
      <c r="EK15" s="129">
        <v>187.9</v>
      </c>
      <c r="EL15" s="129">
        <v>196.7</v>
      </c>
      <c r="EM15" s="129">
        <v>188.1</v>
      </c>
      <c r="EN15" s="126">
        <v>201</v>
      </c>
      <c r="EO15" s="129">
        <v>193.3</v>
      </c>
      <c r="EP15" s="129">
        <v>175.1</v>
      </c>
      <c r="EQ15" s="129">
        <v>177.1</v>
      </c>
      <c r="ER15" s="126">
        <v>170</v>
      </c>
      <c r="ES15" s="129">
        <v>203.1</v>
      </c>
      <c r="ET15" s="129">
        <v>204.3</v>
      </c>
      <c r="EU15" s="129">
        <v>209.8</v>
      </c>
      <c r="EV15" s="129">
        <v>194.5</v>
      </c>
      <c r="EW15" s="129">
        <v>200.3</v>
      </c>
      <c r="EX15" s="129">
        <v>234.7</v>
      </c>
      <c r="EY15" s="129">
        <v>209.5</v>
      </c>
      <c r="EZ15" s="129">
        <v>204.2</v>
      </c>
      <c r="FA15" s="129">
        <v>201.7</v>
      </c>
      <c r="FB15" s="129">
        <v>219.9</v>
      </c>
      <c r="FC15" s="225">
        <v>171.3</v>
      </c>
      <c r="FD15" s="129">
        <v>171.9</v>
      </c>
      <c r="FE15" s="129">
        <v>167.7</v>
      </c>
      <c r="FF15" s="126">
        <v>168</v>
      </c>
      <c r="FG15" s="129">
        <v>174.3</v>
      </c>
      <c r="FH15" s="126">
        <v>171</v>
      </c>
      <c r="FI15" s="129">
        <v>177.5</v>
      </c>
      <c r="FJ15" s="129">
        <v>179.9</v>
      </c>
      <c r="FK15" s="129">
        <v>170.8</v>
      </c>
      <c r="FL15" s="129">
        <v>170.7</v>
      </c>
      <c r="FM15" s="129">
        <v>172.3</v>
      </c>
      <c r="FN15" s="126">
        <v>174</v>
      </c>
      <c r="FO15" s="129">
        <v>172.8</v>
      </c>
      <c r="FP15" s="129">
        <v>174.4</v>
      </c>
      <c r="FQ15" s="129">
        <v>168.8</v>
      </c>
      <c r="FR15" s="129">
        <v>172.5</v>
      </c>
      <c r="FS15" s="129">
        <v>176.4</v>
      </c>
      <c r="FT15" s="129">
        <v>173.3</v>
      </c>
      <c r="FU15" s="129">
        <v>171.5</v>
      </c>
      <c r="FV15" s="129">
        <v>171.8</v>
      </c>
      <c r="FW15" s="225">
        <v>167.3</v>
      </c>
      <c r="FX15" s="126">
        <v>169</v>
      </c>
      <c r="FY15" s="129">
        <v>177.1</v>
      </c>
      <c r="FZ15" s="129">
        <v>182.1</v>
      </c>
      <c r="GA15" s="129">
        <v>191.6</v>
      </c>
      <c r="GB15" s="129">
        <v>188.5</v>
      </c>
      <c r="GC15" s="129">
        <v>192.5</v>
      </c>
      <c r="GD15" s="129">
        <v>175.8</v>
      </c>
      <c r="GE15" s="129">
        <v>177.4</v>
      </c>
      <c r="GF15" s="125">
        <f t="shared" si="1"/>
        <v>176.5</v>
      </c>
      <c r="GG15" s="125">
        <f t="shared" si="0"/>
        <v>184.85</v>
      </c>
      <c r="GH15" s="129" t="s">
        <v>811</v>
      </c>
      <c r="GI15" s="129">
        <v>175.3</v>
      </c>
      <c r="GJ15" s="129">
        <v>209.9</v>
      </c>
      <c r="GK15" s="129">
        <v>193.1</v>
      </c>
      <c r="GL15" s="129">
        <v>207.2</v>
      </c>
      <c r="GM15" s="129">
        <v>199.9</v>
      </c>
      <c r="GN15" s="129">
        <v>201.3</v>
      </c>
      <c r="GO15" s="129">
        <v>200.8</v>
      </c>
      <c r="GP15" s="129">
        <v>205.4</v>
      </c>
      <c r="GQ15" s="126">
        <v>202</v>
      </c>
      <c r="GR15" s="129">
        <v>209.4</v>
      </c>
      <c r="GS15" s="129">
        <v>205.1</v>
      </c>
      <c r="GT15" s="129">
        <v>175.4</v>
      </c>
      <c r="GU15" s="129">
        <v>226.6</v>
      </c>
      <c r="GV15" s="129">
        <v>226.3</v>
      </c>
      <c r="GW15" s="129">
        <v>221.2</v>
      </c>
      <c r="GX15" s="126">
        <v>217</v>
      </c>
      <c r="GY15" s="129">
        <v>220.4</v>
      </c>
      <c r="GZ15" s="129">
        <v>220.4</v>
      </c>
      <c r="HA15" s="129">
        <v>220.4</v>
      </c>
      <c r="HB15" s="129">
        <v>225.9</v>
      </c>
      <c r="HC15" s="129">
        <v>217.1</v>
      </c>
      <c r="HD15" s="129">
        <v>204.1</v>
      </c>
    </row>
    <row r="16" spans="1:488" s="43" customFormat="1" ht="21.9" customHeight="1" x14ac:dyDescent="0.25">
      <c r="A16" s="457">
        <v>2014</v>
      </c>
      <c r="B16" s="307">
        <v>180.3</v>
      </c>
      <c r="C16" s="307">
        <v>175.8</v>
      </c>
      <c r="D16" s="307">
        <v>170.6</v>
      </c>
      <c r="E16" s="307">
        <v>163.1</v>
      </c>
      <c r="F16" s="307">
        <v>165.9</v>
      </c>
      <c r="G16" s="307" t="s">
        <v>812</v>
      </c>
      <c r="H16" s="307" t="s">
        <v>813</v>
      </c>
      <c r="I16" s="307" t="s">
        <v>814</v>
      </c>
      <c r="J16" s="307" t="s">
        <v>815</v>
      </c>
      <c r="K16" s="307" t="s">
        <v>816</v>
      </c>
      <c r="L16" s="307" t="s">
        <v>817</v>
      </c>
      <c r="M16" s="307" t="s">
        <v>818</v>
      </c>
      <c r="N16" s="307" t="s">
        <v>819</v>
      </c>
      <c r="O16" s="307" t="s">
        <v>820</v>
      </c>
      <c r="P16" s="307" t="s">
        <v>821</v>
      </c>
      <c r="Q16" s="307" t="s">
        <v>822</v>
      </c>
      <c r="R16" s="307" t="s">
        <v>823</v>
      </c>
      <c r="S16" s="307" t="s">
        <v>824</v>
      </c>
      <c r="T16" s="307" t="s">
        <v>825</v>
      </c>
      <c r="U16" s="307" t="s">
        <v>826</v>
      </c>
      <c r="V16" s="307" t="s">
        <v>827</v>
      </c>
      <c r="W16" s="307" t="s">
        <v>828</v>
      </c>
      <c r="X16" s="307" t="s">
        <v>829</v>
      </c>
      <c r="Y16" s="307" t="s">
        <v>830</v>
      </c>
      <c r="Z16" s="307" t="s">
        <v>831</v>
      </c>
      <c r="AA16" s="307" t="s">
        <v>832</v>
      </c>
      <c r="AB16" s="307" t="s">
        <v>833</v>
      </c>
      <c r="AC16" s="307" t="s">
        <v>834</v>
      </c>
      <c r="AD16" s="307" t="s">
        <v>835</v>
      </c>
      <c r="AE16" s="307" t="s">
        <v>836</v>
      </c>
      <c r="AF16" s="307" t="s">
        <v>837</v>
      </c>
      <c r="AG16" s="307" t="s">
        <v>838</v>
      </c>
      <c r="AH16" s="307" t="s">
        <v>839</v>
      </c>
      <c r="AI16" s="307" t="s">
        <v>840</v>
      </c>
      <c r="AJ16" s="307" t="s">
        <v>841</v>
      </c>
      <c r="AK16" s="307" t="s">
        <v>842</v>
      </c>
      <c r="AL16" s="307" t="s">
        <v>843</v>
      </c>
      <c r="AM16" s="307" t="s">
        <v>844</v>
      </c>
      <c r="AN16" s="307" t="s">
        <v>842</v>
      </c>
      <c r="AO16" s="307" t="s">
        <v>845</v>
      </c>
      <c r="AP16" s="307" t="s">
        <v>846</v>
      </c>
      <c r="AQ16" s="307" t="s">
        <v>847</v>
      </c>
      <c r="AR16" s="307" t="s">
        <v>848</v>
      </c>
      <c r="AS16" s="307" t="s">
        <v>849</v>
      </c>
      <c r="AT16" s="307" t="s">
        <v>850</v>
      </c>
      <c r="AU16" s="307" t="s">
        <v>851</v>
      </c>
      <c r="AV16" s="307" t="s">
        <v>852</v>
      </c>
      <c r="AW16" s="307" t="s">
        <v>853</v>
      </c>
      <c r="AX16" s="307" t="s">
        <v>854</v>
      </c>
      <c r="AY16" s="307" t="s">
        <v>855</v>
      </c>
      <c r="AZ16" s="307" t="s">
        <v>856</v>
      </c>
      <c r="BA16" s="307" t="s">
        <v>857</v>
      </c>
      <c r="BB16" s="307" t="s">
        <v>858</v>
      </c>
      <c r="BC16" s="307" t="s">
        <v>859</v>
      </c>
      <c r="BD16" s="307" t="s">
        <v>860</v>
      </c>
      <c r="BE16" s="307" t="s">
        <v>861</v>
      </c>
      <c r="BF16" s="307" t="s">
        <v>862</v>
      </c>
      <c r="BG16" s="307" t="s">
        <v>863</v>
      </c>
      <c r="BH16" s="307" t="s">
        <v>864</v>
      </c>
      <c r="BI16" s="307" t="s">
        <v>865</v>
      </c>
      <c r="BJ16" s="307" t="s">
        <v>866</v>
      </c>
      <c r="BK16" s="307" t="s">
        <v>867</v>
      </c>
      <c r="BL16" s="307" t="s">
        <v>868</v>
      </c>
      <c r="BM16" s="307" t="s">
        <v>869</v>
      </c>
      <c r="BN16" s="307" t="s">
        <v>870</v>
      </c>
      <c r="BO16" s="307" t="s">
        <v>871</v>
      </c>
      <c r="BP16" s="307" t="s">
        <v>872</v>
      </c>
      <c r="BQ16" s="307" t="s">
        <v>873</v>
      </c>
      <c r="BR16" s="307" t="s">
        <v>874</v>
      </c>
      <c r="BS16" s="307" t="s">
        <v>875</v>
      </c>
      <c r="BT16" s="307" t="s">
        <v>876</v>
      </c>
      <c r="BU16" s="307" t="s">
        <v>877</v>
      </c>
      <c r="BV16" s="307" t="s">
        <v>878</v>
      </c>
      <c r="BW16" s="307" t="s">
        <v>879</v>
      </c>
      <c r="BX16" s="307" t="s">
        <v>848</v>
      </c>
      <c r="BY16" s="307" t="s">
        <v>880</v>
      </c>
      <c r="BZ16" s="307" t="s">
        <v>881</v>
      </c>
      <c r="CA16" s="307" t="s">
        <v>882</v>
      </c>
      <c r="CB16" s="307" t="s">
        <v>883</v>
      </c>
      <c r="CC16" s="307" t="s">
        <v>884</v>
      </c>
      <c r="CD16" s="307" t="s">
        <v>885</v>
      </c>
      <c r="CE16" s="307" t="s">
        <v>886</v>
      </c>
      <c r="CF16" s="307" t="s">
        <v>887</v>
      </c>
      <c r="CG16" s="307" t="s">
        <v>888</v>
      </c>
      <c r="CH16" s="307" t="s">
        <v>889</v>
      </c>
      <c r="CI16" s="307" t="s">
        <v>890</v>
      </c>
      <c r="CJ16" s="307" t="s">
        <v>821</v>
      </c>
      <c r="CK16" s="307" t="s">
        <v>891</v>
      </c>
      <c r="CL16" s="307" t="s">
        <v>892</v>
      </c>
      <c r="CM16" s="307" t="s">
        <v>893</v>
      </c>
      <c r="CN16" s="307" t="s">
        <v>894</v>
      </c>
      <c r="CO16" s="307" t="s">
        <v>895</v>
      </c>
      <c r="CP16" s="307" t="s">
        <v>896</v>
      </c>
      <c r="CQ16" s="307" t="s">
        <v>865</v>
      </c>
      <c r="CR16" s="307" t="s">
        <v>897</v>
      </c>
      <c r="CS16" s="307" t="s">
        <v>898</v>
      </c>
      <c r="CT16" s="307" t="s">
        <v>899</v>
      </c>
      <c r="CU16" s="307" t="s">
        <v>900</v>
      </c>
      <c r="CV16" s="307" t="s">
        <v>901</v>
      </c>
      <c r="CW16" s="307" t="s">
        <v>902</v>
      </c>
      <c r="CX16" s="307" t="s">
        <v>903</v>
      </c>
      <c r="CY16" s="307" t="s">
        <v>904</v>
      </c>
      <c r="CZ16" s="307" t="s">
        <v>905</v>
      </c>
      <c r="DA16" s="307" t="s">
        <v>906</v>
      </c>
      <c r="DB16" s="307" t="s">
        <v>907</v>
      </c>
      <c r="DC16" s="307" t="s">
        <v>908</v>
      </c>
      <c r="DD16" s="307" t="s">
        <v>909</v>
      </c>
      <c r="DE16" s="307" t="s">
        <v>910</v>
      </c>
      <c r="DF16" s="307" t="s">
        <v>876</v>
      </c>
      <c r="DG16" s="307" t="s">
        <v>911</v>
      </c>
      <c r="DH16" s="307" t="s">
        <v>897</v>
      </c>
      <c r="DI16" s="307" t="s">
        <v>912</v>
      </c>
      <c r="DJ16" s="307" t="s">
        <v>913</v>
      </c>
      <c r="DK16" s="307" t="s">
        <v>914</v>
      </c>
      <c r="DL16" s="307" t="s">
        <v>915</v>
      </c>
      <c r="DM16" s="307" t="s">
        <v>916</v>
      </c>
      <c r="DN16" s="307" t="s">
        <v>917</v>
      </c>
      <c r="DO16" s="307" t="s">
        <v>915</v>
      </c>
      <c r="DP16" s="307" t="s">
        <v>918</v>
      </c>
      <c r="DQ16" s="307" t="s">
        <v>919</v>
      </c>
      <c r="DR16" s="307" t="s">
        <v>920</v>
      </c>
      <c r="DS16" s="307" t="s">
        <v>921</v>
      </c>
      <c r="DT16" s="307" t="s">
        <v>922</v>
      </c>
      <c r="DU16" s="307" t="s">
        <v>923</v>
      </c>
      <c r="DV16" s="307" t="s">
        <v>924</v>
      </c>
      <c r="DW16" s="307" t="s">
        <v>912</v>
      </c>
      <c r="DX16" s="307" t="s">
        <v>925</v>
      </c>
      <c r="DY16" s="307" t="s">
        <v>926</v>
      </c>
      <c r="DZ16" s="307" t="s">
        <v>927</v>
      </c>
      <c r="EA16" s="307" t="s">
        <v>928</v>
      </c>
      <c r="EB16" s="307" t="s">
        <v>929</v>
      </c>
      <c r="EC16" s="307" t="s">
        <v>930</v>
      </c>
      <c r="ED16" s="307" t="s">
        <v>931</v>
      </c>
      <c r="EE16" s="307" t="s">
        <v>932</v>
      </c>
      <c r="EF16" s="307" t="s">
        <v>933</v>
      </c>
      <c r="EG16" s="307" t="s">
        <v>934</v>
      </c>
      <c r="EH16" s="307" t="s">
        <v>862</v>
      </c>
      <c r="EI16" s="307" t="s">
        <v>935</v>
      </c>
      <c r="EJ16" s="307" t="s">
        <v>881</v>
      </c>
      <c r="EK16" s="307" t="s">
        <v>936</v>
      </c>
      <c r="EL16" s="307" t="s">
        <v>937</v>
      </c>
      <c r="EM16" s="307" t="s">
        <v>938</v>
      </c>
      <c r="EN16" s="307" t="s">
        <v>939</v>
      </c>
      <c r="EO16" s="307" t="s">
        <v>940</v>
      </c>
      <c r="EP16" s="307" t="s">
        <v>941</v>
      </c>
      <c r="EQ16" s="307" t="s">
        <v>879</v>
      </c>
      <c r="ER16" s="307" t="s">
        <v>942</v>
      </c>
      <c r="ES16" s="307" t="s">
        <v>943</v>
      </c>
      <c r="ET16" s="307" t="s">
        <v>944</v>
      </c>
      <c r="EU16" s="307" t="s">
        <v>945</v>
      </c>
      <c r="EV16" s="307" t="s">
        <v>946</v>
      </c>
      <c r="EW16" s="307" t="s">
        <v>947</v>
      </c>
      <c r="EX16" s="307" t="s">
        <v>948</v>
      </c>
      <c r="EY16" s="307" t="s">
        <v>949</v>
      </c>
      <c r="EZ16" s="307" t="s">
        <v>944</v>
      </c>
      <c r="FA16" s="307" t="s">
        <v>944</v>
      </c>
      <c r="FB16" s="307" t="s">
        <v>950</v>
      </c>
      <c r="FC16" s="308" t="s">
        <v>843</v>
      </c>
      <c r="FD16" s="307" t="s">
        <v>951</v>
      </c>
      <c r="FE16" s="307" t="s">
        <v>952</v>
      </c>
      <c r="FF16" s="307" t="s">
        <v>953</v>
      </c>
      <c r="FG16" s="307" t="s">
        <v>954</v>
      </c>
      <c r="FH16" s="307" t="s">
        <v>879</v>
      </c>
      <c r="FI16" s="307" t="s">
        <v>842</v>
      </c>
      <c r="FJ16" s="307" t="s">
        <v>955</v>
      </c>
      <c r="FK16" s="307" t="s">
        <v>956</v>
      </c>
      <c r="FL16" s="307" t="s">
        <v>851</v>
      </c>
      <c r="FM16" s="307" t="s">
        <v>957</v>
      </c>
      <c r="FN16" s="307" t="s">
        <v>928</v>
      </c>
      <c r="FO16" s="307" t="s">
        <v>958</v>
      </c>
      <c r="FP16" s="307" t="s">
        <v>959</v>
      </c>
      <c r="FQ16" s="307" t="s">
        <v>960</v>
      </c>
      <c r="FR16" s="307" t="s">
        <v>961</v>
      </c>
      <c r="FS16" s="307" t="s">
        <v>962</v>
      </c>
      <c r="FT16" s="307" t="s">
        <v>963</v>
      </c>
      <c r="FU16" s="307" t="s">
        <v>964</v>
      </c>
      <c r="FV16" s="307" t="s">
        <v>961</v>
      </c>
      <c r="FW16" s="307" t="s">
        <v>965</v>
      </c>
      <c r="FX16" s="307" t="s">
        <v>966</v>
      </c>
      <c r="FY16" s="307" t="s">
        <v>967</v>
      </c>
      <c r="FZ16" s="307" t="s">
        <v>932</v>
      </c>
      <c r="GA16" s="307" t="s">
        <v>968</v>
      </c>
      <c r="GB16" s="307" t="s">
        <v>969</v>
      </c>
      <c r="GC16" s="307">
        <v>190.5</v>
      </c>
      <c r="GD16" s="307">
        <v>174.4</v>
      </c>
      <c r="GE16" s="307">
        <v>175.7</v>
      </c>
      <c r="GF16" s="125">
        <f t="shared" si="1"/>
        <v>175.4</v>
      </c>
      <c r="GG16" s="125">
        <f t="shared" si="0"/>
        <v>183.45</v>
      </c>
      <c r="GH16" s="309">
        <v>176.4</v>
      </c>
      <c r="GI16" s="307">
        <v>173.5</v>
      </c>
      <c r="GJ16" s="307">
        <v>209.8</v>
      </c>
      <c r="GK16" s="307">
        <v>190.8</v>
      </c>
      <c r="GL16" s="307">
        <v>205.2</v>
      </c>
      <c r="GM16" s="306" t="s">
        <v>841</v>
      </c>
      <c r="GN16" s="307">
        <v>199.5</v>
      </c>
      <c r="GO16" s="307">
        <v>198.9</v>
      </c>
      <c r="GP16" s="307">
        <v>205.2</v>
      </c>
      <c r="GQ16" s="307">
        <v>202.4</v>
      </c>
      <c r="GR16" s="307">
        <v>210.2</v>
      </c>
      <c r="GS16" s="307">
        <v>205.3</v>
      </c>
      <c r="GT16" s="307">
        <v>173.6</v>
      </c>
      <c r="GU16" s="307">
        <v>228.2</v>
      </c>
      <c r="GV16" s="307">
        <v>229.1</v>
      </c>
      <c r="GW16" s="307">
        <v>222.1</v>
      </c>
      <c r="GX16" s="307">
        <v>218.9</v>
      </c>
      <c r="GY16" s="307">
        <v>219.8</v>
      </c>
      <c r="GZ16" s="307">
        <v>214.8</v>
      </c>
      <c r="HA16" s="307">
        <v>218.3</v>
      </c>
      <c r="HB16" s="307">
        <v>227.4</v>
      </c>
      <c r="HC16" s="307">
        <v>218.8</v>
      </c>
      <c r="HD16" s="307">
        <v>202.9</v>
      </c>
    </row>
    <row r="17" spans="1:212" s="43" customFormat="1" ht="21.9" customHeight="1" x14ac:dyDescent="0.25">
      <c r="A17" s="457">
        <v>2013</v>
      </c>
      <c r="B17" s="131">
        <v>173.3</v>
      </c>
      <c r="C17" s="131">
        <v>168.7</v>
      </c>
      <c r="D17" s="131">
        <v>165.7</v>
      </c>
      <c r="E17" s="131">
        <v>158.69999999999999</v>
      </c>
      <c r="F17" s="131">
        <v>161.6</v>
      </c>
      <c r="G17" s="131">
        <v>235.3</v>
      </c>
      <c r="H17" s="131">
        <v>174.1</v>
      </c>
      <c r="I17" s="131">
        <v>169.2</v>
      </c>
      <c r="J17" s="131">
        <v>161.19999999999999</v>
      </c>
      <c r="K17" s="131">
        <v>163.19999999999999</v>
      </c>
      <c r="L17" s="131">
        <v>207</v>
      </c>
      <c r="M17" s="131">
        <v>205.6</v>
      </c>
      <c r="N17" s="131">
        <v>210.3</v>
      </c>
      <c r="O17" s="131">
        <v>210.7</v>
      </c>
      <c r="P17" s="131">
        <v>207.8</v>
      </c>
      <c r="Q17" s="131">
        <v>207</v>
      </c>
      <c r="R17" s="131">
        <v>215</v>
      </c>
      <c r="S17" s="131">
        <v>203.2</v>
      </c>
      <c r="T17" s="131">
        <v>241</v>
      </c>
      <c r="U17" s="131">
        <v>207.9</v>
      </c>
      <c r="V17" s="131">
        <v>211.8</v>
      </c>
      <c r="W17" s="131">
        <v>222.2</v>
      </c>
      <c r="X17" s="131">
        <v>180.7</v>
      </c>
      <c r="Y17" s="131">
        <v>183.4</v>
      </c>
      <c r="Z17" s="131">
        <v>180</v>
      </c>
      <c r="AA17" s="131">
        <v>217.8</v>
      </c>
      <c r="AB17" s="131">
        <v>217.2</v>
      </c>
      <c r="AC17" s="131">
        <v>218.4</v>
      </c>
      <c r="AD17" s="131">
        <v>216.8</v>
      </c>
      <c r="AE17" s="131">
        <v>218.5</v>
      </c>
      <c r="AF17" s="131">
        <v>223.1</v>
      </c>
      <c r="AG17" s="131">
        <v>224.2</v>
      </c>
      <c r="AH17" s="131">
        <v>217.3</v>
      </c>
      <c r="AI17" s="131">
        <v>203.6</v>
      </c>
      <c r="AJ17" s="131">
        <v>191.7</v>
      </c>
      <c r="AK17" s="131">
        <v>173.2</v>
      </c>
      <c r="AL17" s="131">
        <v>168.4</v>
      </c>
      <c r="AM17" s="131">
        <v>175.8</v>
      </c>
      <c r="AN17" s="131">
        <v>174.8</v>
      </c>
      <c r="AO17" s="131">
        <v>160.80000000000001</v>
      </c>
      <c r="AP17" s="131">
        <v>180.2</v>
      </c>
      <c r="AQ17" s="131">
        <v>163.19999999999999</v>
      </c>
      <c r="AR17" s="131">
        <v>173.3</v>
      </c>
      <c r="AS17" s="131">
        <v>166.7</v>
      </c>
      <c r="AT17" s="131">
        <v>164.9</v>
      </c>
      <c r="AU17" s="131">
        <v>163.5</v>
      </c>
      <c r="AV17" s="131">
        <v>231.5</v>
      </c>
      <c r="AW17" s="131">
        <v>179.6</v>
      </c>
      <c r="AX17" s="131">
        <v>179.9</v>
      </c>
      <c r="AY17" s="131">
        <v>231.1</v>
      </c>
      <c r="AZ17" s="131">
        <v>200.8</v>
      </c>
      <c r="BA17" s="131">
        <v>228.7</v>
      </c>
      <c r="BB17" s="131">
        <v>207.2</v>
      </c>
      <c r="BC17" s="131">
        <v>217.2</v>
      </c>
      <c r="BD17" s="131">
        <v>203.2</v>
      </c>
      <c r="BE17" s="131">
        <v>177.8</v>
      </c>
      <c r="BF17" s="131">
        <v>182.5</v>
      </c>
      <c r="BG17" s="131">
        <v>175.9</v>
      </c>
      <c r="BH17" s="131">
        <v>203.6</v>
      </c>
      <c r="BI17" s="131">
        <v>182.7</v>
      </c>
      <c r="BJ17" s="131">
        <v>179.3</v>
      </c>
      <c r="BK17" s="131">
        <v>179.3</v>
      </c>
      <c r="BL17" s="131">
        <v>182.6</v>
      </c>
      <c r="BM17" s="131">
        <v>183.4</v>
      </c>
      <c r="BN17" s="131">
        <v>190.8</v>
      </c>
      <c r="BO17" s="131">
        <v>181.8</v>
      </c>
      <c r="BP17" s="131">
        <v>173.2</v>
      </c>
      <c r="BQ17" s="131">
        <v>171.3</v>
      </c>
      <c r="BR17" s="131">
        <v>168.8</v>
      </c>
      <c r="BS17" s="131">
        <v>167.3</v>
      </c>
      <c r="BT17" s="131">
        <v>179.1</v>
      </c>
      <c r="BU17" s="131">
        <v>182.4</v>
      </c>
      <c r="BV17" s="131">
        <v>166.3</v>
      </c>
      <c r="BW17" s="131">
        <v>166.2</v>
      </c>
      <c r="BX17" s="131">
        <v>173.1</v>
      </c>
      <c r="BY17" s="131">
        <v>159</v>
      </c>
      <c r="BZ17" s="131">
        <v>187.9</v>
      </c>
      <c r="CA17" s="131">
        <v>189.5</v>
      </c>
      <c r="CB17" s="131">
        <v>183.2</v>
      </c>
      <c r="CC17" s="131">
        <v>232.9</v>
      </c>
      <c r="CD17" s="131">
        <v>221.6</v>
      </c>
      <c r="CE17" s="131">
        <v>221.8</v>
      </c>
      <c r="CF17" s="131">
        <v>225.3</v>
      </c>
      <c r="CG17" s="131">
        <v>223.4</v>
      </c>
      <c r="CH17" s="131">
        <v>221.1</v>
      </c>
      <c r="CI17" s="131">
        <v>205.9</v>
      </c>
      <c r="CJ17" s="131">
        <v>206.5</v>
      </c>
      <c r="CK17" s="131">
        <v>219.3</v>
      </c>
      <c r="CL17" s="131">
        <v>201.2</v>
      </c>
      <c r="CM17" s="131">
        <v>202.4</v>
      </c>
      <c r="CN17" s="131">
        <v>203.1</v>
      </c>
      <c r="CO17" s="131">
        <v>190.6</v>
      </c>
      <c r="CP17" s="131">
        <v>182.4</v>
      </c>
      <c r="CQ17" s="131">
        <v>182.4</v>
      </c>
      <c r="CR17" s="131">
        <v>190.2</v>
      </c>
      <c r="CS17" s="131">
        <v>186.5</v>
      </c>
      <c r="CT17" s="131">
        <v>205.1</v>
      </c>
      <c r="CU17" s="131">
        <v>216.3</v>
      </c>
      <c r="CV17" s="131">
        <v>201.4</v>
      </c>
      <c r="CW17" s="131">
        <v>160.9</v>
      </c>
      <c r="CX17" s="131">
        <v>164.3</v>
      </c>
      <c r="CY17" s="131">
        <v>204.7</v>
      </c>
      <c r="CZ17" s="131">
        <v>193.1</v>
      </c>
      <c r="DA17" s="131">
        <v>202.4</v>
      </c>
      <c r="DB17" s="131">
        <v>181.6</v>
      </c>
      <c r="DC17" s="131">
        <v>180.5</v>
      </c>
      <c r="DD17" s="131">
        <v>181.1</v>
      </c>
      <c r="DE17" s="131">
        <v>175.5</v>
      </c>
      <c r="DF17" s="131">
        <v>180.6</v>
      </c>
      <c r="DG17" s="131">
        <v>206.8</v>
      </c>
      <c r="DH17" s="131">
        <v>190.4</v>
      </c>
      <c r="DI17" s="131">
        <v>193.8</v>
      </c>
      <c r="DJ17" s="131">
        <v>192.5</v>
      </c>
      <c r="DK17" s="131">
        <v>217.7</v>
      </c>
      <c r="DL17" s="131">
        <v>219.3</v>
      </c>
      <c r="DM17" s="131">
        <v>223.6</v>
      </c>
      <c r="DN17" s="131">
        <v>221.2</v>
      </c>
      <c r="DO17" s="131">
        <v>218.7</v>
      </c>
      <c r="DP17" s="131">
        <v>173.6</v>
      </c>
      <c r="DQ17" s="131">
        <v>195.3</v>
      </c>
      <c r="DR17" s="131">
        <v>195.5</v>
      </c>
      <c r="DS17" s="131">
        <v>200.7</v>
      </c>
      <c r="DT17" s="131">
        <v>259.39999999999998</v>
      </c>
      <c r="DU17" s="131">
        <v>194.3</v>
      </c>
      <c r="DV17" s="131">
        <v>195.5</v>
      </c>
      <c r="DW17" s="131">
        <v>193.6</v>
      </c>
      <c r="DX17" s="131">
        <v>188.5</v>
      </c>
      <c r="DY17" s="131">
        <v>230</v>
      </c>
      <c r="DZ17" s="131">
        <v>159.6</v>
      </c>
      <c r="EA17" s="131">
        <v>158.4</v>
      </c>
      <c r="EB17" s="131">
        <v>158.69999999999999</v>
      </c>
      <c r="EC17" s="131">
        <v>157.5</v>
      </c>
      <c r="ED17" s="131">
        <v>159.1</v>
      </c>
      <c r="EE17" s="131">
        <v>169.6</v>
      </c>
      <c r="EF17" s="131">
        <v>191.8</v>
      </c>
      <c r="EG17" s="131">
        <v>183.9</v>
      </c>
      <c r="EH17" s="131">
        <v>181.9</v>
      </c>
      <c r="EI17" s="131">
        <v>195.5</v>
      </c>
      <c r="EJ17" s="131">
        <v>187.1</v>
      </c>
      <c r="EK17" s="131">
        <v>180.7</v>
      </c>
      <c r="EL17" s="131">
        <v>187.6</v>
      </c>
      <c r="EM17" s="131">
        <v>181.5</v>
      </c>
      <c r="EN17" s="131">
        <v>193.5</v>
      </c>
      <c r="EO17" s="131">
        <v>186.5</v>
      </c>
      <c r="EP17" s="131">
        <v>162.69999999999999</v>
      </c>
      <c r="EQ17" s="131">
        <v>165.5</v>
      </c>
      <c r="ER17" s="131">
        <v>161.69999999999999</v>
      </c>
      <c r="ES17" s="131">
        <v>194.7</v>
      </c>
      <c r="ET17" s="131">
        <v>195.6</v>
      </c>
      <c r="EU17" s="131">
        <v>203.2</v>
      </c>
      <c r="EV17" s="131">
        <v>187.2</v>
      </c>
      <c r="EW17" s="131">
        <v>192.5</v>
      </c>
      <c r="EX17" s="131">
        <v>223.6</v>
      </c>
      <c r="EY17" s="131">
        <v>201.4</v>
      </c>
      <c r="EZ17" s="131">
        <v>196.1</v>
      </c>
      <c r="FA17" s="131">
        <v>196</v>
      </c>
      <c r="FB17" s="131">
        <v>213.4</v>
      </c>
      <c r="FC17" s="131">
        <v>166.3</v>
      </c>
      <c r="FD17" s="131">
        <v>157.9</v>
      </c>
      <c r="FE17" s="131">
        <v>159.6</v>
      </c>
      <c r="FF17" s="131">
        <v>161.19999999999999</v>
      </c>
      <c r="FG17" s="131">
        <v>167.4</v>
      </c>
      <c r="FH17" s="131">
        <v>159.30000000000001</v>
      </c>
      <c r="FI17" s="131">
        <v>169.3</v>
      </c>
      <c r="FJ17" s="131">
        <v>172.8</v>
      </c>
      <c r="FK17" s="131">
        <v>155.19999999999999</v>
      </c>
      <c r="FL17" s="131">
        <v>161.69999999999999</v>
      </c>
      <c r="FM17" s="131">
        <v>158.69999999999999</v>
      </c>
      <c r="FN17" s="131">
        <v>160.19999999999999</v>
      </c>
      <c r="FO17" s="131">
        <v>157.69999999999999</v>
      </c>
      <c r="FP17" s="131">
        <v>167.4</v>
      </c>
      <c r="FQ17" s="131">
        <v>151.19999999999999</v>
      </c>
      <c r="FR17" s="131">
        <v>161.69999999999999</v>
      </c>
      <c r="FS17" s="131">
        <v>169.4</v>
      </c>
      <c r="FT17" s="131">
        <v>159.30000000000001</v>
      </c>
      <c r="FU17" s="131">
        <v>151.5</v>
      </c>
      <c r="FV17" s="131">
        <v>164.3</v>
      </c>
      <c r="FW17" s="131">
        <v>156.1</v>
      </c>
      <c r="FX17" s="131">
        <v>155.9</v>
      </c>
      <c r="FY17" s="131">
        <v>167.7</v>
      </c>
      <c r="FZ17" s="131">
        <v>171.1</v>
      </c>
      <c r="GA17" s="131">
        <v>178.7</v>
      </c>
      <c r="GB17" s="131">
        <v>176.6</v>
      </c>
      <c r="GC17" s="131">
        <v>185</v>
      </c>
      <c r="GD17" s="131">
        <v>170</v>
      </c>
      <c r="GE17" s="131">
        <v>171.5</v>
      </c>
      <c r="GF17" s="125">
        <f t="shared" si="1"/>
        <v>170.35</v>
      </c>
      <c r="GG17" s="125">
        <f t="shared" si="0"/>
        <v>177.85</v>
      </c>
      <c r="GH17" s="131">
        <v>170.7</v>
      </c>
      <c r="GI17" s="131">
        <v>168.3</v>
      </c>
      <c r="GJ17" s="132">
        <v>203.4</v>
      </c>
      <c r="GK17" s="131">
        <v>184.3</v>
      </c>
      <c r="GL17" s="131">
        <v>199.1</v>
      </c>
      <c r="GM17" s="131">
        <v>187.2</v>
      </c>
      <c r="GN17" s="131">
        <v>193.2</v>
      </c>
      <c r="GO17" s="131">
        <v>193.9</v>
      </c>
      <c r="GP17" s="131">
        <v>201.2</v>
      </c>
      <c r="GQ17" s="131">
        <v>197.8</v>
      </c>
      <c r="GR17" s="131">
        <v>204.6</v>
      </c>
      <c r="GS17" s="131">
        <v>200.5</v>
      </c>
      <c r="GT17" s="131">
        <v>167.6</v>
      </c>
      <c r="GU17" s="131">
        <v>222.7</v>
      </c>
      <c r="GV17" s="131">
        <v>223.3</v>
      </c>
      <c r="GW17" s="131">
        <v>216</v>
      </c>
      <c r="GX17" s="131">
        <v>213.7</v>
      </c>
      <c r="GY17" s="131">
        <v>214.5</v>
      </c>
      <c r="GZ17" s="131">
        <v>214.1</v>
      </c>
      <c r="HA17" s="131">
        <v>212.6</v>
      </c>
      <c r="HB17" s="131">
        <v>220.9</v>
      </c>
      <c r="HC17" s="131">
        <v>216.2</v>
      </c>
      <c r="HD17" s="131">
        <v>200.2</v>
      </c>
    </row>
    <row r="18" spans="1:212" s="43" customFormat="1" ht="21.9" customHeight="1" x14ac:dyDescent="0.25">
      <c r="A18" s="457">
        <v>2012</v>
      </c>
      <c r="B18" s="131">
        <v>169.1</v>
      </c>
      <c r="C18" s="131">
        <v>162.69999999999999</v>
      </c>
      <c r="D18" s="131">
        <v>163.19999999999999</v>
      </c>
      <c r="E18" s="131">
        <v>153.80000000000001</v>
      </c>
      <c r="F18" s="131">
        <v>154.6</v>
      </c>
      <c r="G18" s="131">
        <v>232.5</v>
      </c>
      <c r="H18" s="131">
        <v>172.2</v>
      </c>
      <c r="I18" s="131">
        <v>166.4</v>
      </c>
      <c r="J18" s="131">
        <v>158.69999999999999</v>
      </c>
      <c r="K18" s="131">
        <v>161</v>
      </c>
      <c r="L18" s="131">
        <v>204.1</v>
      </c>
      <c r="M18" s="131">
        <v>202.9</v>
      </c>
      <c r="N18" s="131">
        <v>207.3</v>
      </c>
      <c r="O18" s="131">
        <v>207.2</v>
      </c>
      <c r="P18" s="131">
        <v>204.7</v>
      </c>
      <c r="Q18" s="131">
        <v>204.1</v>
      </c>
      <c r="R18" s="131">
        <v>211.9</v>
      </c>
      <c r="S18" s="131">
        <v>198.9</v>
      </c>
      <c r="T18" s="131">
        <v>237.6</v>
      </c>
      <c r="U18" s="131">
        <v>204.8</v>
      </c>
      <c r="V18" s="131">
        <v>208.8</v>
      </c>
      <c r="W18" s="131">
        <v>218.9</v>
      </c>
      <c r="X18" s="131">
        <v>179.4</v>
      </c>
      <c r="Y18" s="131">
        <v>182.2</v>
      </c>
      <c r="Z18" s="131">
        <v>177.9</v>
      </c>
      <c r="AA18" s="131">
        <v>213.9</v>
      </c>
      <c r="AB18" s="131">
        <v>213.3</v>
      </c>
      <c r="AC18" s="131">
        <v>214.4</v>
      </c>
      <c r="AD18" s="131">
        <v>212.9</v>
      </c>
      <c r="AE18" s="131">
        <v>214.7</v>
      </c>
      <c r="AF18" s="131">
        <v>219.8</v>
      </c>
      <c r="AG18" s="131">
        <v>220</v>
      </c>
      <c r="AH18" s="131">
        <v>213.4</v>
      </c>
      <c r="AI18" s="131">
        <v>201</v>
      </c>
      <c r="AJ18" s="131">
        <v>189.6</v>
      </c>
      <c r="AK18" s="131">
        <v>170.9</v>
      </c>
      <c r="AL18" s="131">
        <v>165.8</v>
      </c>
      <c r="AM18" s="131">
        <v>173.7</v>
      </c>
      <c r="AN18" s="131">
        <v>172.8</v>
      </c>
      <c r="AO18" s="131">
        <v>158.5</v>
      </c>
      <c r="AP18" s="131">
        <v>177.8</v>
      </c>
      <c r="AQ18" s="131">
        <v>158.30000000000001</v>
      </c>
      <c r="AR18" s="131">
        <v>170.7</v>
      </c>
      <c r="AS18" s="131">
        <v>160.6</v>
      </c>
      <c r="AT18" s="131">
        <v>159.30000000000001</v>
      </c>
      <c r="AU18" s="131">
        <v>158.9</v>
      </c>
      <c r="AV18" s="131">
        <v>227.9</v>
      </c>
      <c r="AW18" s="131">
        <v>170.4</v>
      </c>
      <c r="AX18" s="131">
        <v>171.5</v>
      </c>
      <c r="AY18" s="131">
        <v>226.2</v>
      </c>
      <c r="AZ18" s="131">
        <v>195.7</v>
      </c>
      <c r="BA18" s="131">
        <v>222.7</v>
      </c>
      <c r="BB18" s="131">
        <v>199.7</v>
      </c>
      <c r="BC18" s="131">
        <v>211.8</v>
      </c>
      <c r="BD18" s="131">
        <v>197.2</v>
      </c>
      <c r="BE18" s="131">
        <v>175.2</v>
      </c>
      <c r="BF18" s="131">
        <v>177.8</v>
      </c>
      <c r="BG18" s="131">
        <v>171.8</v>
      </c>
      <c r="BH18" s="131">
        <v>197.9</v>
      </c>
      <c r="BI18" s="131">
        <v>180.6</v>
      </c>
      <c r="BJ18" s="131">
        <v>175.8</v>
      </c>
      <c r="BK18" s="131">
        <v>174.3</v>
      </c>
      <c r="BL18" s="131">
        <v>178.9</v>
      </c>
      <c r="BM18" s="131">
        <v>180.3</v>
      </c>
      <c r="BN18" s="131">
        <v>184.6</v>
      </c>
      <c r="BO18" s="131">
        <v>179.2</v>
      </c>
      <c r="BP18" s="131">
        <v>168.8</v>
      </c>
      <c r="BQ18" s="131">
        <v>169.2</v>
      </c>
      <c r="BR18" s="131">
        <v>162.30000000000001</v>
      </c>
      <c r="BS18" s="131">
        <v>161.4</v>
      </c>
      <c r="BT18" s="131">
        <v>174.8</v>
      </c>
      <c r="BU18" s="131">
        <v>177.5</v>
      </c>
      <c r="BV18" s="131">
        <v>164.4</v>
      </c>
      <c r="BW18" s="131">
        <v>163.80000000000001</v>
      </c>
      <c r="BX18" s="131">
        <v>171.7</v>
      </c>
      <c r="BY18" s="131">
        <v>153.19999999999999</v>
      </c>
      <c r="BZ18" s="131">
        <v>180.7</v>
      </c>
      <c r="CA18" s="131">
        <v>182.4</v>
      </c>
      <c r="CB18" s="131">
        <v>180.8</v>
      </c>
      <c r="CC18" s="131">
        <v>229.3</v>
      </c>
      <c r="CD18" s="131">
        <v>217.2</v>
      </c>
      <c r="CE18" s="131">
        <v>217.8</v>
      </c>
      <c r="CF18" s="131">
        <v>221.6</v>
      </c>
      <c r="CG18" s="131">
        <v>219.3</v>
      </c>
      <c r="CH18" s="131">
        <v>217</v>
      </c>
      <c r="CI18" s="131">
        <v>200.2</v>
      </c>
      <c r="CJ18" s="131">
        <v>201.9</v>
      </c>
      <c r="CK18" s="131">
        <v>215.2</v>
      </c>
      <c r="CL18" s="131">
        <v>196.1</v>
      </c>
      <c r="CM18" s="131">
        <v>199.2</v>
      </c>
      <c r="CN18" s="131">
        <v>200.2</v>
      </c>
      <c r="CO18" s="131">
        <v>186.3</v>
      </c>
      <c r="CP18" s="131">
        <v>176.4</v>
      </c>
      <c r="CQ18" s="131">
        <v>178.9</v>
      </c>
      <c r="CR18" s="131">
        <v>185.9</v>
      </c>
      <c r="CS18" s="131">
        <v>182.8</v>
      </c>
      <c r="CT18" s="131">
        <v>203.1</v>
      </c>
      <c r="CU18" s="131">
        <v>214.7</v>
      </c>
      <c r="CV18" s="131">
        <v>199.7</v>
      </c>
      <c r="CW18" s="131">
        <v>157.6</v>
      </c>
      <c r="CX18" s="131">
        <v>160.5</v>
      </c>
      <c r="CY18" s="131">
        <v>200.8</v>
      </c>
      <c r="CZ18" s="131">
        <v>189</v>
      </c>
      <c r="DA18" s="131">
        <v>198</v>
      </c>
      <c r="DB18" s="131">
        <v>177.7</v>
      </c>
      <c r="DC18" s="131">
        <v>178.6</v>
      </c>
      <c r="DD18" s="131">
        <v>179.5</v>
      </c>
      <c r="DE18" s="131">
        <v>169.3</v>
      </c>
      <c r="DF18" s="131">
        <v>177.1</v>
      </c>
      <c r="DG18" s="131">
        <v>202.6</v>
      </c>
      <c r="DH18" s="131">
        <v>186.8</v>
      </c>
      <c r="DI18" s="131">
        <v>189.2</v>
      </c>
      <c r="DJ18" s="131">
        <v>188.3</v>
      </c>
      <c r="DK18" s="131">
        <v>213.6</v>
      </c>
      <c r="DL18" s="131">
        <v>215.2</v>
      </c>
      <c r="DM18" s="131">
        <v>219.2</v>
      </c>
      <c r="DN18" s="131">
        <v>217.5</v>
      </c>
      <c r="DO18" s="131">
        <v>213.7</v>
      </c>
      <c r="DP18" s="131">
        <v>171</v>
      </c>
      <c r="DQ18" s="131">
        <v>191.2</v>
      </c>
      <c r="DR18" s="131">
        <v>192.9</v>
      </c>
      <c r="DS18" s="131">
        <v>198.1</v>
      </c>
      <c r="DT18" s="131">
        <v>256.3</v>
      </c>
      <c r="DU18" s="131">
        <v>191.2</v>
      </c>
      <c r="DV18" s="131">
        <v>191.4</v>
      </c>
      <c r="DW18" s="131">
        <v>189.6</v>
      </c>
      <c r="DX18" s="131">
        <v>185.2</v>
      </c>
      <c r="DY18" s="131">
        <v>227.1</v>
      </c>
      <c r="DZ18" s="131">
        <v>156.4</v>
      </c>
      <c r="EA18" s="131">
        <v>155.6</v>
      </c>
      <c r="EB18" s="131">
        <v>156.30000000000001</v>
      </c>
      <c r="EC18" s="131">
        <v>155.4</v>
      </c>
      <c r="ED18" s="131">
        <v>157.19999999999999</v>
      </c>
      <c r="EE18" s="131">
        <v>167.3</v>
      </c>
      <c r="EF18" s="131">
        <v>187.7</v>
      </c>
      <c r="EG18" s="131">
        <v>180.2</v>
      </c>
      <c r="EH18" s="131">
        <v>178.6</v>
      </c>
      <c r="EI18" s="131">
        <v>191.4</v>
      </c>
      <c r="EJ18" s="131">
        <v>183.5</v>
      </c>
      <c r="EK18" s="131">
        <v>177.6</v>
      </c>
      <c r="EL18" s="131">
        <v>184.1</v>
      </c>
      <c r="EM18" s="131">
        <v>178</v>
      </c>
      <c r="EN18" s="131">
        <v>190.4</v>
      </c>
      <c r="EO18" s="131">
        <v>183.3</v>
      </c>
      <c r="EP18" s="131">
        <v>158.1</v>
      </c>
      <c r="EQ18" s="131">
        <v>158</v>
      </c>
      <c r="ER18" s="131">
        <v>151.30000000000001</v>
      </c>
      <c r="ES18" s="131">
        <v>190.1</v>
      </c>
      <c r="ET18" s="131">
        <v>191.8</v>
      </c>
      <c r="EU18" s="131">
        <v>199.3</v>
      </c>
      <c r="EV18" s="131">
        <v>182</v>
      </c>
      <c r="EW18" s="131">
        <v>187.9</v>
      </c>
      <c r="EX18" s="131">
        <v>221.8</v>
      </c>
      <c r="EY18" s="131">
        <v>196.8</v>
      </c>
      <c r="EZ18" s="131">
        <v>190.8</v>
      </c>
      <c r="FA18" s="131">
        <v>191.5</v>
      </c>
      <c r="FB18" s="131">
        <v>209.3</v>
      </c>
      <c r="FC18" s="131">
        <v>155.30000000000001</v>
      </c>
      <c r="FD18" s="131">
        <v>148.1</v>
      </c>
      <c r="FE18" s="131">
        <v>156.69999999999999</v>
      </c>
      <c r="FF18" s="131">
        <v>158.80000000000001</v>
      </c>
      <c r="FG18" s="131">
        <v>163.80000000000001</v>
      </c>
      <c r="FH18" s="131">
        <v>155.80000000000001</v>
      </c>
      <c r="FI18" s="131">
        <v>166.3</v>
      </c>
      <c r="FJ18" s="131">
        <v>167.5</v>
      </c>
      <c r="FK18" s="131">
        <v>152.5</v>
      </c>
      <c r="FL18" s="131">
        <v>158.6</v>
      </c>
      <c r="FM18" s="131">
        <v>154.30000000000001</v>
      </c>
      <c r="FN18" s="131">
        <v>158.19999999999999</v>
      </c>
      <c r="FO18" s="131">
        <v>151.80000000000001</v>
      </c>
      <c r="FP18" s="131">
        <v>165.2</v>
      </c>
      <c r="FQ18" s="131">
        <v>149.1</v>
      </c>
      <c r="FR18" s="131">
        <v>159.4</v>
      </c>
      <c r="FS18" s="131">
        <v>167.8</v>
      </c>
      <c r="FT18" s="131">
        <v>156.6</v>
      </c>
      <c r="FU18" s="131">
        <v>149.1</v>
      </c>
      <c r="FV18" s="131">
        <v>160.69999999999999</v>
      </c>
      <c r="FW18" s="131">
        <v>153.80000000000001</v>
      </c>
      <c r="FX18" s="131">
        <v>152.9</v>
      </c>
      <c r="FY18" s="131">
        <v>165.6</v>
      </c>
      <c r="FZ18" s="131">
        <v>168.8</v>
      </c>
      <c r="GA18" s="131">
        <v>172.4</v>
      </c>
      <c r="GB18" s="131">
        <v>170.5</v>
      </c>
      <c r="GC18" s="131">
        <v>182.4</v>
      </c>
      <c r="GD18" s="131">
        <v>168.3</v>
      </c>
      <c r="GE18" s="131">
        <v>169.7</v>
      </c>
      <c r="GF18" s="125">
        <f t="shared" si="1"/>
        <v>168.85000000000002</v>
      </c>
      <c r="GG18" s="125">
        <f t="shared" si="0"/>
        <v>175.9</v>
      </c>
      <c r="GH18" s="131">
        <v>169.4</v>
      </c>
      <c r="GI18" s="131">
        <v>166.4</v>
      </c>
      <c r="GJ18" s="131">
        <v>201.9</v>
      </c>
      <c r="GK18" s="131">
        <v>181.6</v>
      </c>
      <c r="GL18" s="131">
        <v>194.3</v>
      </c>
      <c r="GM18" s="131">
        <v>183.4</v>
      </c>
      <c r="GN18" s="131">
        <v>186.4</v>
      </c>
      <c r="GO18" s="131">
        <v>190</v>
      </c>
      <c r="GP18" s="131">
        <v>195.5</v>
      </c>
      <c r="GQ18" s="131">
        <v>191.2</v>
      </c>
      <c r="GR18" s="131">
        <v>202.2</v>
      </c>
      <c r="GS18" s="131">
        <v>194.9</v>
      </c>
      <c r="GT18" s="131">
        <v>165</v>
      </c>
      <c r="GU18" s="131">
        <v>219.1</v>
      </c>
      <c r="GV18" s="131">
        <v>219.6</v>
      </c>
      <c r="GW18" s="131">
        <v>211.1</v>
      </c>
      <c r="GX18" s="131">
        <v>208.2</v>
      </c>
      <c r="GY18" s="131">
        <v>209.6</v>
      </c>
      <c r="GZ18" s="131">
        <v>209.7</v>
      </c>
      <c r="HA18" s="131">
        <v>207.5</v>
      </c>
      <c r="HB18" s="131">
        <v>216.6</v>
      </c>
      <c r="HC18" s="131">
        <v>214</v>
      </c>
      <c r="HD18" s="131">
        <v>200.7</v>
      </c>
    </row>
    <row r="19" spans="1:212" s="43" customFormat="1" ht="21.9" customHeight="1" x14ac:dyDescent="0.25">
      <c r="A19" s="457">
        <v>2011</v>
      </c>
      <c r="B19" s="131">
        <v>163</v>
      </c>
      <c r="C19" s="131">
        <v>156.30000000000001</v>
      </c>
      <c r="D19" s="131">
        <v>156.9</v>
      </c>
      <c r="E19" s="131">
        <v>147.6</v>
      </c>
      <c r="F19" s="131">
        <v>148.30000000000001</v>
      </c>
      <c r="G19" s="131">
        <v>225.1</v>
      </c>
      <c r="H19" s="131">
        <v>163.80000000000001</v>
      </c>
      <c r="I19" s="131">
        <v>159.5</v>
      </c>
      <c r="J19" s="131">
        <v>152</v>
      </c>
      <c r="K19" s="131">
        <v>154.1</v>
      </c>
      <c r="L19" s="131">
        <v>196.1</v>
      </c>
      <c r="M19" s="131">
        <v>194.6</v>
      </c>
      <c r="N19" s="131">
        <v>199.8</v>
      </c>
      <c r="O19" s="131">
        <v>199.2</v>
      </c>
      <c r="P19" s="131">
        <v>197</v>
      </c>
      <c r="Q19" s="131">
        <v>195.8</v>
      </c>
      <c r="R19" s="131">
        <v>203.1</v>
      </c>
      <c r="S19" s="131">
        <v>192.3</v>
      </c>
      <c r="T19" s="131">
        <v>227.9</v>
      </c>
      <c r="U19" s="131">
        <v>196.2</v>
      </c>
      <c r="V19" s="131">
        <v>201.3</v>
      </c>
      <c r="W19" s="131">
        <v>210.3</v>
      </c>
      <c r="X19" s="131">
        <v>171.7</v>
      </c>
      <c r="Y19" s="131">
        <v>174.1</v>
      </c>
      <c r="Z19" s="131">
        <v>170.7</v>
      </c>
      <c r="AA19" s="131">
        <v>205.2</v>
      </c>
      <c r="AB19" s="131">
        <v>204.2</v>
      </c>
      <c r="AC19" s="131">
        <v>205.1</v>
      </c>
      <c r="AD19" s="131">
        <v>203.9</v>
      </c>
      <c r="AE19" s="131">
        <v>205.8</v>
      </c>
      <c r="AF19" s="131">
        <v>211</v>
      </c>
      <c r="AG19" s="131">
        <v>211.2</v>
      </c>
      <c r="AH19" s="131">
        <v>204.6</v>
      </c>
      <c r="AI19" s="131">
        <v>193.3</v>
      </c>
      <c r="AJ19" s="131">
        <v>182.3</v>
      </c>
      <c r="AK19" s="131">
        <v>164.4</v>
      </c>
      <c r="AL19" s="131">
        <v>159.4</v>
      </c>
      <c r="AM19" s="131">
        <v>167</v>
      </c>
      <c r="AN19" s="131">
        <v>166.1</v>
      </c>
      <c r="AO19" s="131">
        <v>151.69999999999999</v>
      </c>
      <c r="AP19" s="131">
        <v>171.4</v>
      </c>
      <c r="AQ19" s="131">
        <v>151.80000000000001</v>
      </c>
      <c r="AR19" s="131">
        <v>164</v>
      </c>
      <c r="AS19" s="131">
        <v>154.30000000000001</v>
      </c>
      <c r="AT19" s="131">
        <v>152.69999999999999</v>
      </c>
      <c r="AU19" s="131">
        <v>151.69999999999999</v>
      </c>
      <c r="AV19" s="131">
        <v>219</v>
      </c>
      <c r="AW19" s="131">
        <v>162.80000000000001</v>
      </c>
      <c r="AX19" s="131">
        <v>163.6</v>
      </c>
      <c r="AY19" s="131">
        <v>217.6</v>
      </c>
      <c r="AZ19" s="131">
        <v>187.9</v>
      </c>
      <c r="BA19" s="131">
        <v>216.8</v>
      </c>
      <c r="BB19" s="131">
        <v>193.4</v>
      </c>
      <c r="BC19" s="131">
        <v>205.8</v>
      </c>
      <c r="BD19" s="131">
        <v>189.4</v>
      </c>
      <c r="BE19" s="131">
        <v>168.4</v>
      </c>
      <c r="BF19" s="131">
        <v>169.7</v>
      </c>
      <c r="BG19" s="131">
        <v>165</v>
      </c>
      <c r="BH19" s="131">
        <v>191</v>
      </c>
      <c r="BI19" s="131">
        <v>173</v>
      </c>
      <c r="BJ19" s="131">
        <v>169.2</v>
      </c>
      <c r="BK19" s="131">
        <v>168.1</v>
      </c>
      <c r="BL19" s="131">
        <v>171.3</v>
      </c>
      <c r="BM19" s="131">
        <v>173.8</v>
      </c>
      <c r="BN19" s="131">
        <v>178.1</v>
      </c>
      <c r="BO19" s="131">
        <v>172.7</v>
      </c>
      <c r="BP19" s="131">
        <v>162.30000000000001</v>
      </c>
      <c r="BQ19" s="131">
        <v>162.80000000000001</v>
      </c>
      <c r="BR19" s="131">
        <v>156.30000000000001</v>
      </c>
      <c r="BS19" s="131">
        <v>155.30000000000001</v>
      </c>
      <c r="BT19" s="131">
        <v>167.8</v>
      </c>
      <c r="BU19" s="131">
        <v>170.8</v>
      </c>
      <c r="BV19" s="131">
        <v>156.9</v>
      </c>
      <c r="BW19" s="131">
        <v>156.5</v>
      </c>
      <c r="BX19" s="131">
        <v>162.1</v>
      </c>
      <c r="BY19" s="131">
        <v>146.69999999999999</v>
      </c>
      <c r="BZ19" s="131">
        <v>167.4</v>
      </c>
      <c r="CA19" s="131">
        <v>169.1</v>
      </c>
      <c r="CB19" s="131">
        <v>173.6</v>
      </c>
      <c r="CC19" s="131">
        <v>219.3</v>
      </c>
      <c r="CD19" s="131">
        <v>208.2</v>
      </c>
      <c r="CE19" s="131">
        <v>206</v>
      </c>
      <c r="CF19" s="131">
        <v>211.6</v>
      </c>
      <c r="CG19" s="131">
        <v>210.1</v>
      </c>
      <c r="CH19" s="131">
        <v>205.2</v>
      </c>
      <c r="CI19" s="131">
        <v>191.2</v>
      </c>
      <c r="CJ19" s="131">
        <v>194.5</v>
      </c>
      <c r="CK19" s="131">
        <v>206.6</v>
      </c>
      <c r="CL19" s="131">
        <v>186.7</v>
      </c>
      <c r="CM19" s="131">
        <v>189.4</v>
      </c>
      <c r="CN19" s="131">
        <v>190.3</v>
      </c>
      <c r="CO19" s="131">
        <v>178.5</v>
      </c>
      <c r="CP19" s="131">
        <v>169.9</v>
      </c>
      <c r="CQ19" s="131">
        <v>171.9</v>
      </c>
      <c r="CR19" s="131">
        <v>178</v>
      </c>
      <c r="CS19" s="131">
        <v>174.6</v>
      </c>
      <c r="CT19" s="131">
        <v>195.7</v>
      </c>
      <c r="CU19" s="131">
        <v>208.1</v>
      </c>
      <c r="CV19" s="131">
        <v>193.8</v>
      </c>
      <c r="CW19" s="131">
        <v>151.4</v>
      </c>
      <c r="CX19" s="131">
        <v>154.30000000000001</v>
      </c>
      <c r="CY19" s="131">
        <v>191.1</v>
      </c>
      <c r="CZ19" s="131">
        <v>178.8</v>
      </c>
      <c r="DA19" s="131">
        <v>190.6</v>
      </c>
      <c r="DB19" s="131">
        <v>168.3</v>
      </c>
      <c r="DC19" s="131">
        <v>168.8</v>
      </c>
      <c r="DD19" s="131">
        <v>170.8</v>
      </c>
      <c r="DE19" s="131">
        <v>162.80000000000001</v>
      </c>
      <c r="DF19" s="131">
        <v>169.6</v>
      </c>
      <c r="DG19" s="131">
        <v>195.7</v>
      </c>
      <c r="DH19" s="131">
        <v>179.8</v>
      </c>
      <c r="DI19" s="131">
        <v>176.8</v>
      </c>
      <c r="DJ19" s="131">
        <v>176.1</v>
      </c>
      <c r="DK19" s="131">
        <v>205.5</v>
      </c>
      <c r="DL19" s="131">
        <v>207</v>
      </c>
      <c r="DM19" s="131">
        <v>210.3</v>
      </c>
      <c r="DN19" s="131">
        <v>209.2</v>
      </c>
      <c r="DO19" s="131">
        <v>206.4</v>
      </c>
      <c r="DP19" s="131">
        <v>163.30000000000001</v>
      </c>
      <c r="DQ19" s="131">
        <v>180.9</v>
      </c>
      <c r="DR19" s="131">
        <v>176.1</v>
      </c>
      <c r="DS19" s="131">
        <v>188.1</v>
      </c>
      <c r="DT19" s="131">
        <v>245.6</v>
      </c>
      <c r="DU19" s="131">
        <v>181.9</v>
      </c>
      <c r="DV19" s="131">
        <v>181.5</v>
      </c>
      <c r="DW19" s="131">
        <v>180.8</v>
      </c>
      <c r="DX19" s="131">
        <v>173.5</v>
      </c>
      <c r="DY19" s="131">
        <v>218.9</v>
      </c>
      <c r="DZ19" s="131">
        <v>142.6</v>
      </c>
      <c r="EA19" s="131">
        <v>143.80000000000001</v>
      </c>
      <c r="EB19" s="131">
        <v>142.19999999999999</v>
      </c>
      <c r="EC19" s="131">
        <v>142.80000000000001</v>
      </c>
      <c r="ED19" s="131">
        <v>140.9</v>
      </c>
      <c r="EE19" s="131">
        <v>160.30000000000001</v>
      </c>
      <c r="EF19" s="131">
        <v>180.8</v>
      </c>
      <c r="EG19" s="131">
        <v>172.1</v>
      </c>
      <c r="EH19" s="131">
        <v>171.3</v>
      </c>
      <c r="EI19" s="131">
        <v>184</v>
      </c>
      <c r="EJ19" s="131">
        <v>175.7</v>
      </c>
      <c r="EK19" s="131">
        <v>168.4</v>
      </c>
      <c r="EL19" s="131">
        <v>176.8</v>
      </c>
      <c r="EM19" s="131">
        <v>168.4</v>
      </c>
      <c r="EN19" s="131">
        <v>183.1</v>
      </c>
      <c r="EO19" s="131">
        <v>176.5</v>
      </c>
      <c r="EP19" s="131">
        <v>151.69999999999999</v>
      </c>
      <c r="EQ19" s="131">
        <v>151.6</v>
      </c>
      <c r="ER19" s="131">
        <v>144.80000000000001</v>
      </c>
      <c r="ES19" s="131">
        <v>184.9</v>
      </c>
      <c r="ET19" s="131">
        <v>186.6</v>
      </c>
      <c r="EU19" s="131">
        <v>192.2</v>
      </c>
      <c r="EV19" s="131">
        <v>176</v>
      </c>
      <c r="EW19" s="131">
        <v>180.9</v>
      </c>
      <c r="EX19" s="131">
        <v>212.8</v>
      </c>
      <c r="EY19" s="131">
        <v>187.7</v>
      </c>
      <c r="EZ19" s="131">
        <v>184.3</v>
      </c>
      <c r="FA19" s="131">
        <v>185.3</v>
      </c>
      <c r="FB19" s="131">
        <v>196.8</v>
      </c>
      <c r="FC19" s="131">
        <v>149.4</v>
      </c>
      <c r="FD19" s="131">
        <v>142.30000000000001</v>
      </c>
      <c r="FE19" s="131">
        <v>149.5</v>
      </c>
      <c r="FF19" s="131">
        <v>151.30000000000001</v>
      </c>
      <c r="FG19" s="131">
        <v>157.30000000000001</v>
      </c>
      <c r="FH19" s="131">
        <v>149.30000000000001</v>
      </c>
      <c r="FI19" s="131">
        <v>158.4</v>
      </c>
      <c r="FJ19" s="131">
        <v>160.69999999999999</v>
      </c>
      <c r="FK19" s="131">
        <v>145.9</v>
      </c>
      <c r="FL19" s="131">
        <v>151.9</v>
      </c>
      <c r="FM19" s="131">
        <v>147.6</v>
      </c>
      <c r="FN19" s="131">
        <v>152.4</v>
      </c>
      <c r="FO19" s="131">
        <v>145</v>
      </c>
      <c r="FP19" s="131">
        <v>157.9</v>
      </c>
      <c r="FQ19" s="131">
        <v>142.5</v>
      </c>
      <c r="FR19" s="131">
        <v>152.80000000000001</v>
      </c>
      <c r="FS19" s="131">
        <v>160.80000000000001</v>
      </c>
      <c r="FT19" s="131">
        <v>150</v>
      </c>
      <c r="FU19" s="131">
        <v>142.5</v>
      </c>
      <c r="FV19" s="131">
        <v>152.6</v>
      </c>
      <c r="FW19" s="131">
        <v>147.30000000000001</v>
      </c>
      <c r="FX19" s="131">
        <v>146.6</v>
      </c>
      <c r="FY19" s="131">
        <v>158.69999999999999</v>
      </c>
      <c r="FZ19" s="131">
        <v>161.80000000000001</v>
      </c>
      <c r="GA19" s="131">
        <v>158.80000000000001</v>
      </c>
      <c r="GB19" s="131">
        <v>157.1</v>
      </c>
      <c r="GC19" s="131">
        <v>174.5</v>
      </c>
      <c r="GD19" s="131">
        <v>159.80000000000001</v>
      </c>
      <c r="GE19" s="131">
        <v>161.1</v>
      </c>
      <c r="GF19" s="125">
        <f t="shared" si="1"/>
        <v>159.4</v>
      </c>
      <c r="GG19" s="125">
        <f t="shared" si="0"/>
        <v>166.75</v>
      </c>
      <c r="GH19" s="131">
        <v>159</v>
      </c>
      <c r="GI19" s="131">
        <v>154.19999999999999</v>
      </c>
      <c r="GJ19" s="131">
        <v>194.1</v>
      </c>
      <c r="GK19" s="131">
        <v>175.5</v>
      </c>
      <c r="GL19" s="131">
        <v>187.6</v>
      </c>
      <c r="GM19" s="131">
        <v>177.5</v>
      </c>
      <c r="GN19" s="131">
        <v>180.3</v>
      </c>
      <c r="GO19" s="131">
        <v>181.4</v>
      </c>
      <c r="GP19" s="131">
        <v>187.6</v>
      </c>
      <c r="GQ19" s="131">
        <v>183.4</v>
      </c>
      <c r="GR19" s="131">
        <v>191.9</v>
      </c>
      <c r="GS19" s="131">
        <v>187</v>
      </c>
      <c r="GT19" s="131">
        <v>155.30000000000001</v>
      </c>
      <c r="GU19" s="131">
        <v>212.6</v>
      </c>
      <c r="GV19" s="131">
        <v>212.4</v>
      </c>
      <c r="GW19" s="131">
        <v>204.2</v>
      </c>
      <c r="GX19" s="131">
        <v>200.1</v>
      </c>
      <c r="GY19" s="131">
        <v>202.1</v>
      </c>
      <c r="GZ19" s="131">
        <v>202</v>
      </c>
      <c r="HA19" s="131">
        <v>200.6</v>
      </c>
      <c r="HB19" s="131">
        <v>209.6</v>
      </c>
      <c r="HC19" s="131">
        <v>207.1</v>
      </c>
      <c r="HD19" s="131">
        <v>192.6</v>
      </c>
    </row>
    <row r="20" spans="1:212" s="43" customFormat="1" ht="21.9" customHeight="1" x14ac:dyDescent="0.25">
      <c r="A20" s="457">
        <v>2010</v>
      </c>
      <c r="B20" s="131">
        <v>159.6</v>
      </c>
      <c r="C20" s="131">
        <v>152.9</v>
      </c>
      <c r="D20" s="131">
        <v>153.1</v>
      </c>
      <c r="E20" s="131">
        <v>144.4</v>
      </c>
      <c r="F20" s="131">
        <v>144.9</v>
      </c>
      <c r="G20" s="131">
        <v>218.3</v>
      </c>
      <c r="H20" s="131">
        <v>160.69999999999999</v>
      </c>
      <c r="I20" s="131">
        <v>157.30000000000001</v>
      </c>
      <c r="J20" s="131">
        <v>150.30000000000001</v>
      </c>
      <c r="K20" s="131">
        <v>152.5</v>
      </c>
      <c r="L20" s="131">
        <v>192.8</v>
      </c>
      <c r="M20" s="131">
        <v>190.8</v>
      </c>
      <c r="N20" s="131">
        <v>195</v>
      </c>
      <c r="O20" s="131">
        <v>194.9</v>
      </c>
      <c r="P20" s="131">
        <v>192.8</v>
      </c>
      <c r="Q20" s="131">
        <v>192.7</v>
      </c>
      <c r="R20" s="131">
        <v>196.7</v>
      </c>
      <c r="S20" s="131">
        <v>188.2</v>
      </c>
      <c r="T20" s="131">
        <v>223</v>
      </c>
      <c r="U20" s="131">
        <v>192.9</v>
      </c>
      <c r="V20" s="131">
        <v>195.9</v>
      </c>
      <c r="W20" s="131">
        <v>204.6</v>
      </c>
      <c r="X20" s="131">
        <v>170.5</v>
      </c>
      <c r="Y20" s="131">
        <v>172.6</v>
      </c>
      <c r="Z20" s="131">
        <v>168.1</v>
      </c>
      <c r="AA20" s="131">
        <v>198.8</v>
      </c>
      <c r="AB20" s="131">
        <v>199.1</v>
      </c>
      <c r="AC20" s="131">
        <v>199.8</v>
      </c>
      <c r="AD20" s="131">
        <v>198.8</v>
      </c>
      <c r="AE20" s="131">
        <v>200.7</v>
      </c>
      <c r="AF20" s="131">
        <v>198.3</v>
      </c>
      <c r="AG20" s="131">
        <v>203.8</v>
      </c>
      <c r="AH20" s="131">
        <v>199.4</v>
      </c>
      <c r="AI20" s="131">
        <v>187.7</v>
      </c>
      <c r="AJ20" s="131">
        <v>179</v>
      </c>
      <c r="AK20" s="131">
        <v>160.30000000000001</v>
      </c>
      <c r="AL20" s="131">
        <v>155.4</v>
      </c>
      <c r="AM20" s="131">
        <v>163.30000000000001</v>
      </c>
      <c r="AN20" s="131">
        <v>162.5</v>
      </c>
      <c r="AO20" s="131">
        <v>148.1</v>
      </c>
      <c r="AP20" s="131">
        <v>167.5</v>
      </c>
      <c r="AQ20" s="131">
        <v>148.30000000000001</v>
      </c>
      <c r="AR20" s="131">
        <v>160.1</v>
      </c>
      <c r="AS20" s="131">
        <v>150.9</v>
      </c>
      <c r="AT20" s="131">
        <v>149.4</v>
      </c>
      <c r="AU20" s="131">
        <v>147.9</v>
      </c>
      <c r="AV20" s="131">
        <v>214.6</v>
      </c>
      <c r="AW20" s="131">
        <v>161.69999999999999</v>
      </c>
      <c r="AX20" s="131">
        <v>162.4</v>
      </c>
      <c r="AY20" s="131">
        <v>210.6</v>
      </c>
      <c r="AZ20" s="131">
        <v>181.2</v>
      </c>
      <c r="BA20" s="131">
        <v>208.3</v>
      </c>
      <c r="BB20" s="131">
        <v>186.2</v>
      </c>
      <c r="BC20" s="131">
        <v>197.6</v>
      </c>
      <c r="BD20" s="131">
        <v>182.2</v>
      </c>
      <c r="BE20" s="131">
        <v>162.80000000000001</v>
      </c>
      <c r="BF20" s="131">
        <v>165.9</v>
      </c>
      <c r="BG20" s="131">
        <v>160</v>
      </c>
      <c r="BH20" s="131">
        <v>183.7</v>
      </c>
      <c r="BI20" s="131">
        <v>168.1</v>
      </c>
      <c r="BJ20" s="131">
        <v>163.1</v>
      </c>
      <c r="BK20" s="131">
        <v>163.5</v>
      </c>
      <c r="BL20" s="131">
        <v>167.8</v>
      </c>
      <c r="BM20" s="131">
        <v>170.4</v>
      </c>
      <c r="BN20" s="131">
        <v>175.6</v>
      </c>
      <c r="BO20" s="131">
        <v>170.2</v>
      </c>
      <c r="BP20" s="131">
        <v>159</v>
      </c>
      <c r="BQ20" s="131">
        <v>160.19999999999999</v>
      </c>
      <c r="BR20" s="131">
        <v>152.80000000000001</v>
      </c>
      <c r="BS20" s="131">
        <v>151.30000000000001</v>
      </c>
      <c r="BT20" s="131">
        <v>158.69999999999999</v>
      </c>
      <c r="BU20" s="131">
        <v>166.9</v>
      </c>
      <c r="BV20" s="131">
        <v>153.69999999999999</v>
      </c>
      <c r="BW20" s="131">
        <v>153.4</v>
      </c>
      <c r="BX20" s="131">
        <v>160.30000000000001</v>
      </c>
      <c r="BY20" s="131">
        <v>145.1</v>
      </c>
      <c r="BZ20" s="131">
        <v>162.1</v>
      </c>
      <c r="CA20" s="131">
        <v>163.69999999999999</v>
      </c>
      <c r="CB20" s="131">
        <v>168.3</v>
      </c>
      <c r="CC20" s="131">
        <v>214.3</v>
      </c>
      <c r="CD20" s="131">
        <v>202.7</v>
      </c>
      <c r="CE20" s="131">
        <v>200.7</v>
      </c>
      <c r="CF20" s="131">
        <v>204.9</v>
      </c>
      <c r="CG20" s="131">
        <v>204.7</v>
      </c>
      <c r="CH20" s="131">
        <v>200</v>
      </c>
      <c r="CI20" s="131">
        <v>185.9</v>
      </c>
      <c r="CJ20" s="131">
        <v>189.4</v>
      </c>
      <c r="CK20" s="131">
        <v>201.1</v>
      </c>
      <c r="CL20" s="131">
        <v>183.3</v>
      </c>
      <c r="CM20" s="131">
        <v>186.8</v>
      </c>
      <c r="CN20" s="131">
        <v>187.5</v>
      </c>
      <c r="CO20" s="131">
        <v>176.2</v>
      </c>
      <c r="CP20" s="131">
        <v>160.6</v>
      </c>
      <c r="CQ20" s="131">
        <v>167.3</v>
      </c>
      <c r="CR20" s="131">
        <v>175.8</v>
      </c>
      <c r="CS20" s="131">
        <v>171.9</v>
      </c>
      <c r="CT20" s="131">
        <v>193.1</v>
      </c>
      <c r="CU20" s="131">
        <v>203.8</v>
      </c>
      <c r="CV20" s="131">
        <v>188.9</v>
      </c>
      <c r="CW20" s="131">
        <v>148</v>
      </c>
      <c r="CX20" s="131">
        <v>151</v>
      </c>
      <c r="CY20" s="131">
        <v>186.1</v>
      </c>
      <c r="CZ20" s="131">
        <v>174.2</v>
      </c>
      <c r="DA20" s="131">
        <v>185.9</v>
      </c>
      <c r="DB20" s="131">
        <v>164.3</v>
      </c>
      <c r="DC20" s="131">
        <v>166.5</v>
      </c>
      <c r="DD20" s="131">
        <v>168.6</v>
      </c>
      <c r="DE20" s="131">
        <v>159.30000000000001</v>
      </c>
      <c r="DF20" s="131">
        <v>165.8</v>
      </c>
      <c r="DG20" s="131">
        <v>193.7</v>
      </c>
      <c r="DH20" s="131">
        <v>175.6</v>
      </c>
      <c r="DI20" s="131">
        <v>172.5</v>
      </c>
      <c r="DJ20" s="131">
        <v>172</v>
      </c>
      <c r="DK20" s="131">
        <v>201.2</v>
      </c>
      <c r="DL20" s="131">
        <v>203.3</v>
      </c>
      <c r="DM20" s="131">
        <v>206.3</v>
      </c>
      <c r="DN20" s="131">
        <v>205.3</v>
      </c>
      <c r="DO20" s="131">
        <v>200.8</v>
      </c>
      <c r="DP20" s="131">
        <v>162.5</v>
      </c>
      <c r="DQ20" s="131">
        <v>177.8</v>
      </c>
      <c r="DR20" s="131">
        <v>173.8</v>
      </c>
      <c r="DS20" s="131">
        <v>184</v>
      </c>
      <c r="DT20" s="131">
        <v>241.4</v>
      </c>
      <c r="DU20" s="131">
        <v>179.6</v>
      </c>
      <c r="DV20" s="131">
        <v>179</v>
      </c>
      <c r="DW20" s="131">
        <v>176.7</v>
      </c>
      <c r="DX20" s="131">
        <v>170.5</v>
      </c>
      <c r="DY20" s="131">
        <v>217.1</v>
      </c>
      <c r="DZ20" s="131">
        <v>140.5</v>
      </c>
      <c r="EA20" s="131">
        <v>141.6</v>
      </c>
      <c r="EB20" s="131">
        <v>140</v>
      </c>
      <c r="EC20" s="131">
        <v>140.6</v>
      </c>
      <c r="ED20" s="131">
        <v>138.80000000000001</v>
      </c>
      <c r="EE20" s="131">
        <v>156.19999999999999</v>
      </c>
      <c r="EF20" s="131">
        <v>174.5</v>
      </c>
      <c r="EG20" s="131">
        <v>167.5</v>
      </c>
      <c r="EH20" s="131">
        <v>166.5</v>
      </c>
      <c r="EI20" s="131">
        <v>180.2</v>
      </c>
      <c r="EJ20" s="131">
        <v>170.3</v>
      </c>
      <c r="EK20" s="131">
        <v>163.4</v>
      </c>
      <c r="EL20" s="131">
        <v>173</v>
      </c>
      <c r="EM20" s="131">
        <v>164.6</v>
      </c>
      <c r="EN20" s="131">
        <v>176.5</v>
      </c>
      <c r="EO20" s="131">
        <v>171.7</v>
      </c>
      <c r="EP20" s="131">
        <v>149.5</v>
      </c>
      <c r="EQ20" s="131">
        <v>149.4</v>
      </c>
      <c r="ER20" s="131">
        <v>143.1</v>
      </c>
      <c r="ES20" s="131">
        <v>181.5</v>
      </c>
      <c r="ET20" s="131">
        <v>182.9</v>
      </c>
      <c r="EU20" s="131">
        <v>187.9</v>
      </c>
      <c r="EV20" s="131">
        <v>171</v>
      </c>
      <c r="EW20" s="131">
        <v>175.2</v>
      </c>
      <c r="EX20" s="131">
        <v>209.3</v>
      </c>
      <c r="EY20" s="131">
        <v>182.3</v>
      </c>
      <c r="EZ20" s="131">
        <v>179.8</v>
      </c>
      <c r="FA20" s="131">
        <v>180.8</v>
      </c>
      <c r="FB20" s="131">
        <v>192.8</v>
      </c>
      <c r="FC20" s="131">
        <v>147.4</v>
      </c>
      <c r="FD20" s="131">
        <v>140.19999999999999</v>
      </c>
      <c r="FE20" s="131">
        <v>147.30000000000001</v>
      </c>
      <c r="FF20" s="131">
        <v>149</v>
      </c>
      <c r="FG20" s="131">
        <v>152.4</v>
      </c>
      <c r="FH20" s="131">
        <v>144.69999999999999</v>
      </c>
      <c r="FI20" s="131">
        <v>154.19999999999999</v>
      </c>
      <c r="FJ20" s="131">
        <v>156.69999999999999</v>
      </c>
      <c r="FK20" s="131">
        <v>144.19999999999999</v>
      </c>
      <c r="FL20" s="131">
        <v>150.1</v>
      </c>
      <c r="FM20" s="131">
        <v>144.69999999999999</v>
      </c>
      <c r="FN20" s="131">
        <v>150.5</v>
      </c>
      <c r="FO20" s="131">
        <v>142.1</v>
      </c>
      <c r="FP20" s="131">
        <v>155.1</v>
      </c>
      <c r="FQ20" s="131">
        <v>140.80000000000001</v>
      </c>
      <c r="FR20" s="131">
        <v>149.6</v>
      </c>
      <c r="FS20" s="131">
        <v>157.30000000000001</v>
      </c>
      <c r="FT20" s="131">
        <v>148.1</v>
      </c>
      <c r="FU20" s="131">
        <v>140.69999999999999</v>
      </c>
      <c r="FV20" s="131">
        <v>147.9</v>
      </c>
      <c r="FW20" s="131">
        <v>145.80000000000001</v>
      </c>
      <c r="FX20" s="131">
        <v>145</v>
      </c>
      <c r="FY20" s="131">
        <v>157.5</v>
      </c>
      <c r="FZ20" s="131">
        <v>160.9</v>
      </c>
      <c r="GA20" s="131">
        <v>156.30000000000001</v>
      </c>
      <c r="GB20" s="131">
        <v>154.6</v>
      </c>
      <c r="GC20" s="131">
        <v>170.9</v>
      </c>
      <c r="GD20" s="131">
        <v>156.69999999999999</v>
      </c>
      <c r="GE20" s="131">
        <v>158</v>
      </c>
      <c r="GF20" s="125">
        <f t="shared" si="1"/>
        <v>156.64999999999998</v>
      </c>
      <c r="GG20" s="125">
        <f t="shared" si="0"/>
        <v>163.75</v>
      </c>
      <c r="GH20" s="131">
        <v>156.6</v>
      </c>
      <c r="GI20" s="131">
        <v>151.80000000000001</v>
      </c>
      <c r="GJ20" s="131">
        <v>191.8</v>
      </c>
      <c r="GK20" s="131">
        <v>171.5</v>
      </c>
      <c r="GL20" s="131">
        <v>186</v>
      </c>
      <c r="GM20" s="131">
        <v>171.6</v>
      </c>
      <c r="GN20" s="131">
        <v>176.1</v>
      </c>
      <c r="GO20" s="131">
        <v>179</v>
      </c>
      <c r="GP20" s="131">
        <v>185.1</v>
      </c>
      <c r="GQ20" s="131">
        <v>181.3</v>
      </c>
      <c r="GR20" s="131">
        <v>187.1</v>
      </c>
      <c r="GS20" s="131">
        <v>184.4</v>
      </c>
      <c r="GT20" s="131">
        <v>154.4</v>
      </c>
      <c r="GU20" s="131">
        <v>200.6</v>
      </c>
      <c r="GV20" s="131">
        <v>200.7</v>
      </c>
      <c r="GW20" s="131">
        <v>197.7</v>
      </c>
      <c r="GX20" s="131">
        <v>193.7</v>
      </c>
      <c r="GY20" s="131">
        <v>193.9</v>
      </c>
      <c r="GZ20" s="131">
        <v>195.6</v>
      </c>
      <c r="HA20" s="131">
        <v>192.7</v>
      </c>
      <c r="HB20" s="131">
        <v>200.7</v>
      </c>
      <c r="HC20" s="131">
        <v>192.7</v>
      </c>
      <c r="HD20" s="131">
        <v>182.9</v>
      </c>
    </row>
    <row r="21" spans="1:212" s="43" customFormat="1" ht="21.9" customHeight="1" x14ac:dyDescent="0.25">
      <c r="A21" s="457">
        <v>2009</v>
      </c>
      <c r="B21" s="131">
        <v>162.69999999999999</v>
      </c>
      <c r="C21" s="131">
        <v>157.19999999999999</v>
      </c>
      <c r="D21" s="131">
        <v>155.6</v>
      </c>
      <c r="E21" s="131">
        <v>148.80000000000001</v>
      </c>
      <c r="F21" s="131">
        <v>149.4</v>
      </c>
      <c r="G21" s="131">
        <v>222.9</v>
      </c>
      <c r="H21" s="131">
        <v>161.30000000000001</v>
      </c>
      <c r="I21" s="131">
        <v>156.80000000000001</v>
      </c>
      <c r="J21" s="131">
        <v>149.19999999999999</v>
      </c>
      <c r="K21" s="131">
        <v>156.30000000000001</v>
      </c>
      <c r="L21" s="131">
        <v>194.5</v>
      </c>
      <c r="M21" s="131">
        <v>192.3</v>
      </c>
      <c r="N21" s="131">
        <v>195</v>
      </c>
      <c r="O21" s="131">
        <v>196.6</v>
      </c>
      <c r="P21" s="131">
        <v>194.5</v>
      </c>
      <c r="Q21" s="131">
        <v>193.1</v>
      </c>
      <c r="R21" s="131">
        <v>198.1</v>
      </c>
      <c r="S21" s="131">
        <v>191.6</v>
      </c>
      <c r="T21" s="131">
        <v>224.9</v>
      </c>
      <c r="U21" s="131">
        <v>193.6</v>
      </c>
      <c r="V21" s="131">
        <v>194.5</v>
      </c>
      <c r="W21" s="131">
        <v>202.7</v>
      </c>
      <c r="X21" s="131">
        <v>168.4</v>
      </c>
      <c r="Y21" s="131">
        <v>172</v>
      </c>
      <c r="Z21" s="131">
        <v>166.7</v>
      </c>
      <c r="AA21" s="131">
        <v>199</v>
      </c>
      <c r="AB21" s="131">
        <v>197.7</v>
      </c>
      <c r="AC21" s="131">
        <v>198.7</v>
      </c>
      <c r="AD21" s="131">
        <v>197.4</v>
      </c>
      <c r="AE21" s="131">
        <v>199.3</v>
      </c>
      <c r="AF21" s="131">
        <v>198.8</v>
      </c>
      <c r="AG21" s="131">
        <v>204.3</v>
      </c>
      <c r="AH21" s="131">
        <v>198.4</v>
      </c>
      <c r="AI21" s="131">
        <v>188.9</v>
      </c>
      <c r="AJ21" s="131">
        <v>181.4</v>
      </c>
      <c r="AK21" s="131">
        <v>160.69999999999999</v>
      </c>
      <c r="AL21" s="131">
        <v>152</v>
      </c>
      <c r="AM21" s="131">
        <v>165.2</v>
      </c>
      <c r="AN21" s="131">
        <v>163.9</v>
      </c>
      <c r="AO21" s="131">
        <v>145.1</v>
      </c>
      <c r="AP21" s="131">
        <v>165.1</v>
      </c>
      <c r="AQ21" s="131">
        <v>152</v>
      </c>
      <c r="AR21" s="131">
        <v>164.5</v>
      </c>
      <c r="AS21" s="131">
        <v>155.6</v>
      </c>
      <c r="AT21" s="131">
        <v>153.5</v>
      </c>
      <c r="AU21" s="131">
        <v>152.80000000000001</v>
      </c>
      <c r="AV21" s="131">
        <v>218.6</v>
      </c>
      <c r="AW21" s="131">
        <v>162.6</v>
      </c>
      <c r="AX21" s="131">
        <v>163.4</v>
      </c>
      <c r="AY21" s="131">
        <v>209</v>
      </c>
      <c r="AZ21" s="131">
        <v>182.2</v>
      </c>
      <c r="BA21" s="131">
        <v>205.9</v>
      </c>
      <c r="BB21" s="131">
        <v>186.2</v>
      </c>
      <c r="BC21" s="131">
        <v>196.5</v>
      </c>
      <c r="BD21" s="131">
        <v>184</v>
      </c>
      <c r="BE21" s="131">
        <v>164.9</v>
      </c>
      <c r="BF21" s="131">
        <v>166.9</v>
      </c>
      <c r="BG21" s="131">
        <v>163</v>
      </c>
      <c r="BH21" s="131">
        <v>185.2</v>
      </c>
      <c r="BI21" s="131">
        <v>170.3</v>
      </c>
      <c r="BJ21" s="131">
        <v>164.5</v>
      </c>
      <c r="BK21" s="131">
        <v>167.1</v>
      </c>
      <c r="BL21" s="131">
        <v>168</v>
      </c>
      <c r="BM21" s="131">
        <v>165.9</v>
      </c>
      <c r="BN21" s="131">
        <v>172</v>
      </c>
      <c r="BO21" s="131">
        <v>162.1</v>
      </c>
      <c r="BP21" s="131">
        <v>156.30000000000001</v>
      </c>
      <c r="BQ21" s="131">
        <v>147.6</v>
      </c>
      <c r="BR21" s="131">
        <v>154.5</v>
      </c>
      <c r="BS21" s="131">
        <v>152.4</v>
      </c>
      <c r="BT21" s="131">
        <v>160.69999999999999</v>
      </c>
      <c r="BU21" s="131">
        <v>167.5</v>
      </c>
      <c r="BV21" s="131">
        <v>156.9</v>
      </c>
      <c r="BW21" s="131">
        <v>154.4</v>
      </c>
      <c r="BX21" s="131">
        <v>161.9</v>
      </c>
      <c r="BY21" s="131">
        <v>147.6</v>
      </c>
      <c r="BZ21" s="131">
        <v>159.4</v>
      </c>
      <c r="CA21" s="131">
        <v>161.80000000000001</v>
      </c>
      <c r="CB21" s="131">
        <v>169.1</v>
      </c>
      <c r="CC21" s="131">
        <v>211.8</v>
      </c>
      <c r="CD21" s="131">
        <v>199.2</v>
      </c>
      <c r="CE21" s="131">
        <v>197.6</v>
      </c>
      <c r="CF21" s="131">
        <v>201.9</v>
      </c>
      <c r="CG21" s="131">
        <v>201.9</v>
      </c>
      <c r="CH21" s="131">
        <v>196.9</v>
      </c>
      <c r="CI21" s="131">
        <v>185.1</v>
      </c>
      <c r="CJ21" s="131">
        <v>187.1</v>
      </c>
      <c r="CK21" s="131">
        <v>198.2</v>
      </c>
      <c r="CL21" s="131">
        <v>179.2</v>
      </c>
      <c r="CM21" s="131">
        <v>186.9</v>
      </c>
      <c r="CN21" s="131">
        <v>187.8</v>
      </c>
      <c r="CO21" s="131">
        <v>176</v>
      </c>
      <c r="CP21" s="131">
        <v>156.69999999999999</v>
      </c>
      <c r="CQ21" s="131">
        <v>166.3</v>
      </c>
      <c r="CR21" s="131">
        <v>173.7</v>
      </c>
      <c r="CS21" s="131">
        <v>168.6</v>
      </c>
      <c r="CT21" s="131">
        <v>191.8</v>
      </c>
      <c r="CU21" s="131">
        <v>203.1</v>
      </c>
      <c r="CV21" s="131">
        <v>188</v>
      </c>
      <c r="CW21" s="131">
        <v>152.80000000000001</v>
      </c>
      <c r="CX21" s="131">
        <v>156.6</v>
      </c>
      <c r="CY21" s="131">
        <v>185.6</v>
      </c>
      <c r="CZ21" s="131">
        <v>172.3</v>
      </c>
      <c r="DA21" s="131">
        <v>187.2</v>
      </c>
      <c r="DB21" s="131">
        <v>163.69999999999999</v>
      </c>
      <c r="DC21" s="131">
        <v>165.3</v>
      </c>
      <c r="DD21" s="131">
        <v>166</v>
      </c>
      <c r="DE21" s="131">
        <v>161.69999999999999</v>
      </c>
      <c r="DF21" s="131">
        <v>165</v>
      </c>
      <c r="DG21" s="131">
        <v>191.5</v>
      </c>
      <c r="DH21" s="131">
        <v>176.5</v>
      </c>
      <c r="DI21" s="131">
        <v>174</v>
      </c>
      <c r="DJ21" s="131">
        <v>173.5</v>
      </c>
      <c r="DK21" s="131">
        <v>196.8</v>
      </c>
      <c r="DL21" s="131">
        <v>200.5</v>
      </c>
      <c r="DM21" s="131">
        <v>203.6</v>
      </c>
      <c r="DN21" s="131">
        <v>202</v>
      </c>
      <c r="DO21" s="131">
        <v>198.6</v>
      </c>
      <c r="DP21" s="131">
        <v>163</v>
      </c>
      <c r="DQ21" s="131">
        <v>178.1</v>
      </c>
      <c r="DR21" s="131">
        <v>172.9</v>
      </c>
      <c r="DS21" s="131">
        <v>184.4</v>
      </c>
      <c r="DT21" s="131">
        <v>239.9</v>
      </c>
      <c r="DU21" s="131">
        <v>179.6</v>
      </c>
      <c r="DV21" s="131">
        <v>178.8</v>
      </c>
      <c r="DW21" s="131">
        <v>176.9</v>
      </c>
      <c r="DX21" s="131">
        <v>171.3</v>
      </c>
      <c r="DY21" s="131">
        <v>217.5</v>
      </c>
      <c r="DZ21" s="131">
        <v>145.1</v>
      </c>
      <c r="EA21" s="131">
        <v>145.80000000000001</v>
      </c>
      <c r="EB21" s="131">
        <v>144</v>
      </c>
      <c r="EC21" s="131">
        <v>145.1</v>
      </c>
      <c r="ED21" s="131">
        <v>142.69999999999999</v>
      </c>
      <c r="EE21" s="131">
        <v>154.30000000000001</v>
      </c>
      <c r="EF21" s="131">
        <v>175.7</v>
      </c>
      <c r="EG21" s="131">
        <v>168.4</v>
      </c>
      <c r="EH21" s="131">
        <v>168.1</v>
      </c>
      <c r="EI21" s="131">
        <v>181.6</v>
      </c>
      <c r="EJ21" s="131">
        <v>171.2</v>
      </c>
      <c r="EK21" s="131">
        <v>165.3</v>
      </c>
      <c r="EL21" s="131">
        <v>174</v>
      </c>
      <c r="EM21" s="131">
        <v>166</v>
      </c>
      <c r="EN21" s="131">
        <v>178.5</v>
      </c>
      <c r="EO21" s="131">
        <v>172.8</v>
      </c>
      <c r="EP21" s="131">
        <v>152.5</v>
      </c>
      <c r="EQ21" s="131">
        <v>153.30000000000001</v>
      </c>
      <c r="ER21" s="131">
        <v>146.80000000000001</v>
      </c>
      <c r="ES21" s="131">
        <v>181.3</v>
      </c>
      <c r="ET21" s="131">
        <v>183.6</v>
      </c>
      <c r="EU21" s="131">
        <v>188.3</v>
      </c>
      <c r="EV21" s="131">
        <v>171.9</v>
      </c>
      <c r="EW21" s="131">
        <v>176.5</v>
      </c>
      <c r="EX21" s="131">
        <v>209.5</v>
      </c>
      <c r="EY21" s="131">
        <v>181.7</v>
      </c>
      <c r="EZ21" s="131">
        <v>180.7</v>
      </c>
      <c r="FA21" s="131">
        <v>181.3</v>
      </c>
      <c r="FB21" s="131">
        <v>192.9</v>
      </c>
      <c r="FC21" s="131">
        <v>150.80000000000001</v>
      </c>
      <c r="FD21" s="131">
        <v>144.30000000000001</v>
      </c>
      <c r="FE21" s="131">
        <v>148.19999999999999</v>
      </c>
      <c r="FF21" s="131">
        <v>151.1</v>
      </c>
      <c r="FG21" s="131">
        <v>155.69999999999999</v>
      </c>
      <c r="FH21" s="131">
        <v>148</v>
      </c>
      <c r="FI21" s="131">
        <v>157.19999999999999</v>
      </c>
      <c r="FJ21" s="131">
        <v>159.80000000000001</v>
      </c>
      <c r="FK21" s="131">
        <v>143.5</v>
      </c>
      <c r="FL21" s="131">
        <v>147.30000000000001</v>
      </c>
      <c r="FM21" s="131">
        <v>146.4</v>
      </c>
      <c r="FN21" s="131">
        <v>149.80000000000001</v>
      </c>
      <c r="FO21" s="131">
        <v>141.69999999999999</v>
      </c>
      <c r="FP21" s="131">
        <v>155.5</v>
      </c>
      <c r="FQ21" s="131">
        <v>141.1</v>
      </c>
      <c r="FR21" s="131">
        <v>150.1</v>
      </c>
      <c r="FS21" s="131">
        <v>160.9</v>
      </c>
      <c r="FT21" s="131">
        <v>144.6</v>
      </c>
      <c r="FU21" s="131">
        <v>139.1</v>
      </c>
      <c r="FV21" s="131">
        <v>150.80000000000001</v>
      </c>
      <c r="FW21" s="131">
        <v>146.69999999999999</v>
      </c>
      <c r="FX21" s="131">
        <v>146.1</v>
      </c>
      <c r="FY21" s="131">
        <v>155.1</v>
      </c>
      <c r="FZ21" s="131">
        <v>160.4</v>
      </c>
      <c r="GA21" s="131">
        <v>158.30000000000001</v>
      </c>
      <c r="GB21" s="131">
        <v>156.69999999999999</v>
      </c>
      <c r="GC21" s="131">
        <v>172.5</v>
      </c>
      <c r="GD21" s="131">
        <v>160</v>
      </c>
      <c r="GE21" s="131">
        <v>161.9</v>
      </c>
      <c r="GF21" s="125">
        <f t="shared" si="1"/>
        <v>160.35</v>
      </c>
      <c r="GG21" s="125">
        <f t="shared" si="0"/>
        <v>166.6</v>
      </c>
      <c r="GH21" s="131">
        <v>160.69999999999999</v>
      </c>
      <c r="GI21" s="131">
        <v>155.6</v>
      </c>
      <c r="GJ21" s="131">
        <v>188.5</v>
      </c>
      <c r="GK21" s="131">
        <v>173</v>
      </c>
      <c r="GL21" s="131">
        <v>186.3</v>
      </c>
      <c r="GM21" s="131">
        <v>174.6</v>
      </c>
      <c r="GN21" s="131">
        <v>177.4</v>
      </c>
      <c r="GO21" s="131">
        <v>175.5</v>
      </c>
      <c r="GP21" s="131">
        <v>182.5</v>
      </c>
      <c r="GQ21" s="131">
        <v>180</v>
      </c>
      <c r="GR21" s="131">
        <v>187.3</v>
      </c>
      <c r="GS21" s="131">
        <v>182.8</v>
      </c>
      <c r="GT21" s="131">
        <v>155.19999999999999</v>
      </c>
      <c r="GU21" s="131">
        <v>205.4</v>
      </c>
      <c r="GV21" s="131">
        <v>206.6</v>
      </c>
      <c r="GW21" s="131">
        <v>203</v>
      </c>
      <c r="GX21" s="131">
        <v>198.9</v>
      </c>
      <c r="GY21" s="131">
        <v>198.8</v>
      </c>
      <c r="GZ21" s="131">
        <v>200.1</v>
      </c>
      <c r="HA21" s="131">
        <v>197.4</v>
      </c>
      <c r="HB21" s="131">
        <v>205.6</v>
      </c>
      <c r="HC21" s="131">
        <v>199.6</v>
      </c>
      <c r="HD21" s="131">
        <v>188.5</v>
      </c>
    </row>
    <row r="22" spans="1:212" s="43" customFormat="1" ht="21.9" customHeight="1" x14ac:dyDescent="0.25">
      <c r="A22" s="457">
        <v>2008</v>
      </c>
      <c r="B22" s="131">
        <v>150.30000000000001</v>
      </c>
      <c r="C22" s="131">
        <v>146.9</v>
      </c>
      <c r="D22" s="131">
        <v>143.69999999999999</v>
      </c>
      <c r="E22" s="131">
        <v>138.4</v>
      </c>
      <c r="F22" s="131">
        <v>138.80000000000001</v>
      </c>
      <c r="G22" s="131">
        <v>210.8</v>
      </c>
      <c r="H22" s="131">
        <v>152.19999999999999</v>
      </c>
      <c r="I22" s="131">
        <v>148.4</v>
      </c>
      <c r="J22" s="131">
        <v>138.6</v>
      </c>
      <c r="K22" s="131">
        <v>145.4</v>
      </c>
      <c r="L22" s="131">
        <v>182.7</v>
      </c>
      <c r="M22" s="131">
        <v>179.8</v>
      </c>
      <c r="N22" s="131">
        <v>183.2</v>
      </c>
      <c r="O22" s="131">
        <v>184.7</v>
      </c>
      <c r="P22" s="131">
        <v>182.6</v>
      </c>
      <c r="Q22" s="131">
        <v>181.3</v>
      </c>
      <c r="R22" s="131">
        <v>186</v>
      </c>
      <c r="S22" s="131">
        <v>179.9</v>
      </c>
      <c r="T22" s="131">
        <v>210.6</v>
      </c>
      <c r="U22" s="131">
        <v>181.5</v>
      </c>
      <c r="V22" s="131">
        <v>183.2</v>
      </c>
      <c r="W22" s="131">
        <v>191.6</v>
      </c>
      <c r="X22" s="131">
        <v>158.80000000000001</v>
      </c>
      <c r="Y22" s="131">
        <v>161.9</v>
      </c>
      <c r="Z22" s="131">
        <v>157.9</v>
      </c>
      <c r="AA22" s="131">
        <v>185.8</v>
      </c>
      <c r="AB22" s="131">
        <v>184.8</v>
      </c>
      <c r="AC22" s="131">
        <v>185.7</v>
      </c>
      <c r="AD22" s="131">
        <v>184.5</v>
      </c>
      <c r="AE22" s="131">
        <v>186.1</v>
      </c>
      <c r="AF22" s="131">
        <v>185.2</v>
      </c>
      <c r="AG22" s="131">
        <v>189.2</v>
      </c>
      <c r="AH22" s="131">
        <v>185.3</v>
      </c>
      <c r="AI22" s="131">
        <v>177.5</v>
      </c>
      <c r="AJ22" s="131">
        <v>170.4</v>
      </c>
      <c r="AK22" s="131">
        <v>149.6</v>
      </c>
      <c r="AL22" s="131">
        <v>142.5</v>
      </c>
      <c r="AM22" s="131">
        <v>152.9</v>
      </c>
      <c r="AN22" s="131">
        <v>153</v>
      </c>
      <c r="AO22" s="131">
        <v>135.30000000000001</v>
      </c>
      <c r="AP22" s="131">
        <v>155.6</v>
      </c>
      <c r="AQ22" s="131">
        <v>140.4</v>
      </c>
      <c r="AR22" s="131">
        <v>153.19999999999999</v>
      </c>
      <c r="AS22" s="131">
        <v>143.9</v>
      </c>
      <c r="AT22" s="131">
        <v>142.5</v>
      </c>
      <c r="AU22" s="131">
        <v>141.1</v>
      </c>
      <c r="AV22" s="131">
        <v>205.5</v>
      </c>
      <c r="AW22" s="131">
        <v>153.19999999999999</v>
      </c>
      <c r="AX22" s="131">
        <v>152.80000000000001</v>
      </c>
      <c r="AY22" s="131">
        <v>195.7</v>
      </c>
      <c r="AZ22" s="131">
        <v>168.7</v>
      </c>
      <c r="BA22" s="131">
        <v>185.5</v>
      </c>
      <c r="BB22" s="131">
        <v>172.2</v>
      </c>
      <c r="BC22" s="131">
        <v>180.2</v>
      </c>
      <c r="BD22" s="131">
        <v>168.5</v>
      </c>
      <c r="BE22" s="131">
        <v>152.4</v>
      </c>
      <c r="BF22" s="131">
        <v>155.80000000000001</v>
      </c>
      <c r="BG22" s="131">
        <v>151</v>
      </c>
      <c r="BH22" s="131">
        <v>169</v>
      </c>
      <c r="BI22" s="131">
        <v>159.19999999999999</v>
      </c>
      <c r="BJ22" s="131">
        <v>153</v>
      </c>
      <c r="BK22" s="131">
        <v>153.1</v>
      </c>
      <c r="BL22" s="131">
        <v>155.9</v>
      </c>
      <c r="BM22" s="131">
        <v>157.30000000000001</v>
      </c>
      <c r="BN22" s="131">
        <v>163.4</v>
      </c>
      <c r="BO22" s="131">
        <v>152.4</v>
      </c>
      <c r="BP22" s="131">
        <v>147.80000000000001</v>
      </c>
      <c r="BQ22" s="131">
        <v>139.19999999999999</v>
      </c>
      <c r="BR22" s="131">
        <v>144.9</v>
      </c>
      <c r="BS22" s="131">
        <v>143.1</v>
      </c>
      <c r="BT22" s="131">
        <v>152</v>
      </c>
      <c r="BU22" s="131">
        <v>156.80000000000001</v>
      </c>
      <c r="BV22" s="131">
        <v>144</v>
      </c>
      <c r="BW22" s="131">
        <v>141.5</v>
      </c>
      <c r="BX22" s="131">
        <v>149.30000000000001</v>
      </c>
      <c r="BY22" s="131">
        <v>135.9</v>
      </c>
      <c r="BZ22" s="131">
        <v>149.1</v>
      </c>
      <c r="CA22" s="131">
        <v>150.9</v>
      </c>
      <c r="CB22" s="131">
        <v>157.69999999999999</v>
      </c>
      <c r="CC22" s="131">
        <v>198.6</v>
      </c>
      <c r="CD22" s="131">
        <v>186.4</v>
      </c>
      <c r="CE22" s="131">
        <v>185.1</v>
      </c>
      <c r="CF22" s="131">
        <v>188.7</v>
      </c>
      <c r="CG22" s="131">
        <v>189.1</v>
      </c>
      <c r="CH22" s="131">
        <v>184.5</v>
      </c>
      <c r="CI22" s="131">
        <v>171.3</v>
      </c>
      <c r="CJ22" s="131">
        <v>173.7</v>
      </c>
      <c r="CK22" s="131">
        <v>184.5</v>
      </c>
      <c r="CL22" s="131">
        <v>169.6</v>
      </c>
      <c r="CM22" s="131">
        <v>176.4</v>
      </c>
      <c r="CN22" s="131">
        <v>177</v>
      </c>
      <c r="CO22" s="131">
        <v>164.4</v>
      </c>
      <c r="CP22" s="131">
        <v>140.19999999999999</v>
      </c>
      <c r="CQ22" s="131">
        <v>155.69999999999999</v>
      </c>
      <c r="CR22" s="131">
        <v>161.6</v>
      </c>
      <c r="CS22" s="131">
        <v>158.69999999999999</v>
      </c>
      <c r="CT22" s="131">
        <v>177.4</v>
      </c>
      <c r="CU22" s="131">
        <v>190.6</v>
      </c>
      <c r="CV22" s="131">
        <v>175</v>
      </c>
      <c r="CW22" s="131">
        <v>141.80000000000001</v>
      </c>
      <c r="CX22" s="131">
        <v>147.1</v>
      </c>
      <c r="CY22" s="131">
        <v>175.5</v>
      </c>
      <c r="CZ22" s="131">
        <v>164.2</v>
      </c>
      <c r="DA22" s="131">
        <v>176.2</v>
      </c>
      <c r="DB22" s="131">
        <v>152.9</v>
      </c>
      <c r="DC22" s="131">
        <v>153.1</v>
      </c>
      <c r="DD22" s="131">
        <v>154.6</v>
      </c>
      <c r="DE22" s="131">
        <v>152</v>
      </c>
      <c r="DF22" s="131">
        <v>154.80000000000001</v>
      </c>
      <c r="DG22" s="131">
        <v>176.2</v>
      </c>
      <c r="DH22" s="131">
        <v>167</v>
      </c>
      <c r="DI22" s="131">
        <v>162.5</v>
      </c>
      <c r="DJ22" s="131">
        <v>161.9</v>
      </c>
      <c r="DK22" s="131">
        <v>184</v>
      </c>
      <c r="DL22" s="131">
        <v>187.3</v>
      </c>
      <c r="DM22" s="131">
        <v>189.6</v>
      </c>
      <c r="DN22" s="131">
        <v>188.7</v>
      </c>
      <c r="DO22" s="131">
        <v>185.6</v>
      </c>
      <c r="DP22" s="131">
        <v>152.6</v>
      </c>
      <c r="DQ22" s="131">
        <v>166</v>
      </c>
      <c r="DR22" s="131">
        <v>160.69999999999999</v>
      </c>
      <c r="DS22" s="131">
        <v>173.9</v>
      </c>
      <c r="DT22" s="131">
        <v>226.8</v>
      </c>
      <c r="DU22" s="131">
        <v>168</v>
      </c>
      <c r="DV22" s="131">
        <v>167.2</v>
      </c>
      <c r="DW22" s="131">
        <v>165.9</v>
      </c>
      <c r="DX22" s="131">
        <v>161.6</v>
      </c>
      <c r="DY22" s="131">
        <v>202.1</v>
      </c>
      <c r="DZ22" s="131">
        <v>135.80000000000001</v>
      </c>
      <c r="EA22" s="131">
        <v>136.6</v>
      </c>
      <c r="EB22" s="131">
        <v>134.6</v>
      </c>
      <c r="EC22" s="131">
        <v>135.30000000000001</v>
      </c>
      <c r="ED22" s="131">
        <v>133.80000000000001</v>
      </c>
      <c r="EE22" s="131">
        <v>145</v>
      </c>
      <c r="EF22" s="131">
        <v>165.4</v>
      </c>
      <c r="EG22" s="131">
        <v>158.4</v>
      </c>
      <c r="EH22" s="131">
        <v>159</v>
      </c>
      <c r="EI22" s="131">
        <v>170.6</v>
      </c>
      <c r="EJ22" s="131">
        <v>160.19999999999999</v>
      </c>
      <c r="EK22" s="131">
        <v>157.5</v>
      </c>
      <c r="EL22" s="131">
        <v>163.9</v>
      </c>
      <c r="EM22" s="131">
        <v>157.5</v>
      </c>
      <c r="EN22" s="131">
        <v>168.2</v>
      </c>
      <c r="EO22" s="131">
        <v>161.5</v>
      </c>
      <c r="EP22" s="131">
        <v>141.30000000000001</v>
      </c>
      <c r="EQ22" s="131">
        <v>140.6</v>
      </c>
      <c r="ER22" s="131">
        <v>136.19999999999999</v>
      </c>
      <c r="ES22" s="131">
        <v>172.3</v>
      </c>
      <c r="ET22" s="131">
        <v>174.7</v>
      </c>
      <c r="EU22" s="131">
        <v>175.7</v>
      </c>
      <c r="EV22" s="131">
        <v>161</v>
      </c>
      <c r="EW22" s="131">
        <v>165.7</v>
      </c>
      <c r="EX22" s="131">
        <v>196.2</v>
      </c>
      <c r="EY22" s="131">
        <v>169.2</v>
      </c>
      <c r="EZ22" s="131">
        <v>169.3</v>
      </c>
      <c r="FA22" s="131">
        <v>167.9</v>
      </c>
      <c r="FB22" s="131">
        <v>178.2</v>
      </c>
      <c r="FC22" s="131">
        <v>142.1</v>
      </c>
      <c r="FD22" s="131">
        <v>134.80000000000001</v>
      </c>
      <c r="FE22" s="131">
        <v>138.4</v>
      </c>
      <c r="FF22" s="131">
        <v>141.30000000000001</v>
      </c>
      <c r="FG22" s="131">
        <v>136.69999999999999</v>
      </c>
      <c r="FH22" s="131">
        <v>133.4</v>
      </c>
      <c r="FI22" s="131">
        <v>146</v>
      </c>
      <c r="FJ22" s="131">
        <v>147.5</v>
      </c>
      <c r="FK22" s="131">
        <v>132.4</v>
      </c>
      <c r="FL22" s="131">
        <v>137</v>
      </c>
      <c r="FM22" s="131">
        <v>137.5</v>
      </c>
      <c r="FN22" s="131">
        <v>140.30000000000001</v>
      </c>
      <c r="FO22" s="131">
        <v>133.19999999999999</v>
      </c>
      <c r="FP22" s="131">
        <v>144.1</v>
      </c>
      <c r="FQ22" s="131">
        <v>130.69999999999999</v>
      </c>
      <c r="FR22" s="131">
        <v>138.30000000000001</v>
      </c>
      <c r="FS22" s="131">
        <v>149.1</v>
      </c>
      <c r="FT22" s="131">
        <v>134.69999999999999</v>
      </c>
      <c r="FU22" s="131">
        <v>128.9</v>
      </c>
      <c r="FV22" s="131">
        <v>141</v>
      </c>
      <c r="FW22" s="131">
        <v>136.1</v>
      </c>
      <c r="FX22" s="131">
        <v>136.1</v>
      </c>
      <c r="FY22" s="131">
        <v>144.80000000000001</v>
      </c>
      <c r="FZ22" s="131">
        <v>149.69999999999999</v>
      </c>
      <c r="GA22" s="131">
        <v>147.19999999999999</v>
      </c>
      <c r="GB22" s="131">
        <v>145.80000000000001</v>
      </c>
      <c r="GC22" s="131">
        <v>161.80000000000001</v>
      </c>
      <c r="GD22" s="131">
        <v>150.80000000000001</v>
      </c>
      <c r="GE22" s="131">
        <v>150.80000000000001</v>
      </c>
      <c r="GF22" s="125">
        <f t="shared" si="1"/>
        <v>150.85000000000002</v>
      </c>
      <c r="GG22" s="125">
        <f t="shared" si="0"/>
        <v>156.35000000000002</v>
      </c>
      <c r="GH22" s="131">
        <v>150.9</v>
      </c>
      <c r="GI22" s="131">
        <v>145.9</v>
      </c>
      <c r="GJ22" s="131">
        <v>176.9</v>
      </c>
      <c r="GK22" s="131">
        <v>162.4</v>
      </c>
      <c r="GL22" s="131">
        <v>174.9</v>
      </c>
      <c r="GM22" s="131">
        <v>162.80000000000001</v>
      </c>
      <c r="GN22" s="131">
        <v>165.7</v>
      </c>
      <c r="GO22" s="131">
        <v>165.6</v>
      </c>
      <c r="GP22" s="131">
        <v>172.2</v>
      </c>
      <c r="GQ22" s="131">
        <v>168.4</v>
      </c>
      <c r="GR22" s="131">
        <v>176.3</v>
      </c>
      <c r="GS22" s="131">
        <v>173</v>
      </c>
      <c r="GT22" s="131">
        <v>146.5</v>
      </c>
      <c r="GU22" s="131">
        <v>190.2</v>
      </c>
      <c r="GV22" s="131">
        <v>191</v>
      </c>
      <c r="GW22" s="131">
        <v>194.3</v>
      </c>
      <c r="GX22" s="131">
        <v>188.6</v>
      </c>
      <c r="GY22" s="131">
        <v>186.7</v>
      </c>
      <c r="GZ22" s="131">
        <v>188</v>
      </c>
      <c r="HA22" s="131">
        <v>186.8</v>
      </c>
      <c r="HB22" s="131">
        <v>194.6</v>
      </c>
      <c r="HC22" s="131">
        <v>184.9</v>
      </c>
      <c r="HD22" s="131">
        <v>174.4</v>
      </c>
    </row>
    <row r="23" spans="1:212" s="43" customFormat="1" ht="21.9" customHeight="1" x14ac:dyDescent="0.25">
      <c r="A23" s="457">
        <v>2007</v>
      </c>
      <c r="B23" s="131">
        <v>146.9</v>
      </c>
      <c r="C23" s="131">
        <v>143.30000000000001</v>
      </c>
      <c r="D23" s="131">
        <v>140.30000000000001</v>
      </c>
      <c r="E23" s="131">
        <v>134.80000000000001</v>
      </c>
      <c r="F23" s="131">
        <v>135.4</v>
      </c>
      <c r="G23" s="131">
        <v>206.8</v>
      </c>
      <c r="H23" s="131">
        <v>147.69999999999999</v>
      </c>
      <c r="I23" s="131">
        <v>143.1</v>
      </c>
      <c r="J23" s="131">
        <v>134.80000000000001</v>
      </c>
      <c r="K23" s="131">
        <v>141.69999999999999</v>
      </c>
      <c r="L23" s="131">
        <v>175.1</v>
      </c>
      <c r="M23" s="131">
        <v>173.7</v>
      </c>
      <c r="N23" s="131">
        <v>176.7</v>
      </c>
      <c r="O23" s="131">
        <v>177.5</v>
      </c>
      <c r="P23" s="131">
        <v>176.2</v>
      </c>
      <c r="Q23" s="131">
        <v>174.7</v>
      </c>
      <c r="R23" s="131">
        <v>179.1</v>
      </c>
      <c r="S23" s="131">
        <v>173.6</v>
      </c>
      <c r="T23" s="131">
        <v>201.1</v>
      </c>
      <c r="U23" s="131">
        <v>175.2</v>
      </c>
      <c r="V23" s="131">
        <v>178.2</v>
      </c>
      <c r="W23" s="131">
        <v>185.9</v>
      </c>
      <c r="X23" s="131">
        <v>152.6</v>
      </c>
      <c r="Y23" s="131">
        <v>155.9</v>
      </c>
      <c r="Z23" s="131">
        <v>152.30000000000001</v>
      </c>
      <c r="AA23" s="131">
        <v>179.6</v>
      </c>
      <c r="AB23" s="131">
        <v>178.3</v>
      </c>
      <c r="AC23" s="131">
        <v>179.6</v>
      </c>
      <c r="AD23" s="131">
        <v>178</v>
      </c>
      <c r="AE23" s="131">
        <v>179.5</v>
      </c>
      <c r="AF23" s="131">
        <v>178.6</v>
      </c>
      <c r="AG23" s="131">
        <v>183.3</v>
      </c>
      <c r="AH23" s="131">
        <v>179.1</v>
      </c>
      <c r="AI23" s="131">
        <v>173.4</v>
      </c>
      <c r="AJ23" s="131">
        <v>163.1</v>
      </c>
      <c r="AK23" s="131">
        <v>145.6</v>
      </c>
      <c r="AL23" s="131">
        <v>139</v>
      </c>
      <c r="AM23" s="131">
        <v>148.9</v>
      </c>
      <c r="AN23" s="131">
        <v>148.1</v>
      </c>
      <c r="AO23" s="131">
        <v>131.69999999999999</v>
      </c>
      <c r="AP23" s="131">
        <v>152</v>
      </c>
      <c r="AQ23" s="131">
        <v>135.80000000000001</v>
      </c>
      <c r="AR23" s="131">
        <v>148</v>
      </c>
      <c r="AS23" s="131">
        <v>140.1</v>
      </c>
      <c r="AT23" s="131">
        <v>138.1</v>
      </c>
      <c r="AU23" s="131">
        <v>136.9</v>
      </c>
      <c r="AV23" s="131">
        <v>200.4</v>
      </c>
      <c r="AW23" s="131">
        <v>148</v>
      </c>
      <c r="AX23" s="131">
        <v>148.1</v>
      </c>
      <c r="AY23" s="131">
        <v>186.5</v>
      </c>
      <c r="AZ23" s="131">
        <v>160.5</v>
      </c>
      <c r="BA23" s="131">
        <v>177.7</v>
      </c>
      <c r="BB23" s="131">
        <v>166</v>
      </c>
      <c r="BC23" s="131">
        <v>175</v>
      </c>
      <c r="BD23" s="131">
        <v>159.19999999999999</v>
      </c>
      <c r="BE23" s="131">
        <v>149</v>
      </c>
      <c r="BF23" s="131">
        <v>152.6</v>
      </c>
      <c r="BG23" s="131">
        <v>147.69999999999999</v>
      </c>
      <c r="BH23" s="131">
        <v>165.4</v>
      </c>
      <c r="BI23" s="131">
        <v>154.1</v>
      </c>
      <c r="BJ23" s="131">
        <v>149.69999999999999</v>
      </c>
      <c r="BK23" s="131">
        <v>149.5</v>
      </c>
      <c r="BL23" s="131">
        <v>152.69999999999999</v>
      </c>
      <c r="BM23" s="131">
        <v>152.4</v>
      </c>
      <c r="BN23" s="131">
        <v>157.6</v>
      </c>
      <c r="BO23" s="131">
        <v>148.9</v>
      </c>
      <c r="BP23" s="131">
        <v>144</v>
      </c>
      <c r="BQ23" s="131">
        <v>135</v>
      </c>
      <c r="BR23" s="131">
        <v>141</v>
      </c>
      <c r="BS23" s="131">
        <v>138.69999999999999</v>
      </c>
      <c r="BT23" s="131">
        <v>147.6</v>
      </c>
      <c r="BU23" s="131">
        <v>150.9</v>
      </c>
      <c r="BV23" s="131">
        <v>139.4</v>
      </c>
      <c r="BW23" s="131">
        <v>138</v>
      </c>
      <c r="BX23" s="131">
        <v>145.19999999999999</v>
      </c>
      <c r="BY23" s="131">
        <v>132.4</v>
      </c>
      <c r="BZ23" s="131">
        <v>146.4</v>
      </c>
      <c r="CA23" s="131">
        <v>148.19999999999999</v>
      </c>
      <c r="CB23" s="131">
        <v>152.5</v>
      </c>
      <c r="CC23" s="131">
        <v>191.8</v>
      </c>
      <c r="CD23" s="131">
        <v>180.4</v>
      </c>
      <c r="CE23" s="131">
        <v>179.7</v>
      </c>
      <c r="CF23" s="131">
        <v>182</v>
      </c>
      <c r="CG23" s="131">
        <v>181.7</v>
      </c>
      <c r="CH23" s="131">
        <v>179.1</v>
      </c>
      <c r="CI23" s="131">
        <v>166.8</v>
      </c>
      <c r="CJ23" s="131">
        <v>169.1</v>
      </c>
      <c r="CK23" s="131">
        <v>180.4</v>
      </c>
      <c r="CL23" s="131">
        <v>166.8</v>
      </c>
      <c r="CM23" s="131">
        <v>172.5</v>
      </c>
      <c r="CN23" s="131">
        <v>172.9</v>
      </c>
      <c r="CO23" s="131">
        <v>161.69999999999999</v>
      </c>
      <c r="CP23" s="131">
        <v>137.19999999999999</v>
      </c>
      <c r="CQ23" s="131">
        <v>152.6</v>
      </c>
      <c r="CR23" s="131">
        <v>158.69999999999999</v>
      </c>
      <c r="CS23" s="131">
        <v>156.1</v>
      </c>
      <c r="CT23" s="131">
        <v>174.2</v>
      </c>
      <c r="CU23" s="131">
        <v>184.5</v>
      </c>
      <c r="CV23" s="131">
        <v>171.4</v>
      </c>
      <c r="CW23" s="131">
        <v>137.69999999999999</v>
      </c>
      <c r="CX23" s="131">
        <v>131.19999999999999</v>
      </c>
      <c r="CY23" s="131">
        <v>169</v>
      </c>
      <c r="CZ23" s="131">
        <v>157.80000000000001</v>
      </c>
      <c r="DA23" s="131">
        <v>170.6</v>
      </c>
      <c r="DB23" s="131">
        <v>145.30000000000001</v>
      </c>
      <c r="DC23" s="131">
        <v>147.69999999999999</v>
      </c>
      <c r="DD23" s="131">
        <v>147.80000000000001</v>
      </c>
      <c r="DE23" s="131">
        <v>147.69999999999999</v>
      </c>
      <c r="DF23" s="131">
        <v>150.30000000000001</v>
      </c>
      <c r="DG23" s="131">
        <v>166.7</v>
      </c>
      <c r="DH23" s="131">
        <v>161.4</v>
      </c>
      <c r="DI23" s="131">
        <v>159.30000000000001</v>
      </c>
      <c r="DJ23" s="131">
        <v>158.69999999999999</v>
      </c>
      <c r="DK23" s="131">
        <v>179.3</v>
      </c>
      <c r="DL23" s="131">
        <v>183.3</v>
      </c>
      <c r="DM23" s="131">
        <v>185.2</v>
      </c>
      <c r="DN23" s="131">
        <v>184.6</v>
      </c>
      <c r="DO23" s="131">
        <v>181.7</v>
      </c>
      <c r="DP23" s="131">
        <v>146.69999999999999</v>
      </c>
      <c r="DQ23" s="131">
        <v>159.4</v>
      </c>
      <c r="DR23" s="131">
        <v>155.69999999999999</v>
      </c>
      <c r="DS23" s="131">
        <v>168.6</v>
      </c>
      <c r="DT23" s="131">
        <v>215.2</v>
      </c>
      <c r="DU23" s="131">
        <v>163.5</v>
      </c>
      <c r="DV23" s="131">
        <v>159.80000000000001</v>
      </c>
      <c r="DW23" s="131">
        <v>159.80000000000001</v>
      </c>
      <c r="DX23" s="131">
        <v>155</v>
      </c>
      <c r="DY23" s="131">
        <v>196.5</v>
      </c>
      <c r="DZ23" s="131">
        <v>132.80000000000001</v>
      </c>
      <c r="EA23" s="131">
        <v>133.69999999999999</v>
      </c>
      <c r="EB23" s="131">
        <v>131.69999999999999</v>
      </c>
      <c r="EC23" s="131">
        <v>132.1</v>
      </c>
      <c r="ED23" s="131">
        <v>131</v>
      </c>
      <c r="EE23" s="131">
        <v>139.80000000000001</v>
      </c>
      <c r="EF23" s="131">
        <v>159</v>
      </c>
      <c r="EG23" s="131">
        <v>153.19999999999999</v>
      </c>
      <c r="EH23" s="131">
        <v>152.4</v>
      </c>
      <c r="EI23" s="131">
        <v>164.9</v>
      </c>
      <c r="EJ23" s="131">
        <v>155.1</v>
      </c>
      <c r="EK23" s="131">
        <v>149.4</v>
      </c>
      <c r="EL23" s="131">
        <v>158.1</v>
      </c>
      <c r="EM23" s="131">
        <v>150.30000000000001</v>
      </c>
      <c r="EN23" s="131">
        <v>161.6</v>
      </c>
      <c r="EO23" s="131">
        <v>156.69999999999999</v>
      </c>
      <c r="EP23" s="131">
        <v>136.19999999999999</v>
      </c>
      <c r="EQ23" s="131">
        <v>135.6</v>
      </c>
      <c r="ER23" s="131">
        <v>132.5</v>
      </c>
      <c r="ES23" s="131">
        <v>168.5</v>
      </c>
      <c r="ET23" s="131">
        <v>169.5</v>
      </c>
      <c r="EU23" s="131">
        <v>169.4</v>
      </c>
      <c r="EV23" s="131">
        <v>156</v>
      </c>
      <c r="EW23" s="131">
        <v>159.4</v>
      </c>
      <c r="EX23" s="131">
        <v>188.4</v>
      </c>
      <c r="EY23" s="131">
        <v>163.19999999999999</v>
      </c>
      <c r="EZ23" s="131">
        <v>164.9</v>
      </c>
      <c r="FA23" s="131">
        <v>163.1</v>
      </c>
      <c r="FB23" s="131">
        <v>174.4</v>
      </c>
      <c r="FC23" s="131">
        <v>139.30000000000001</v>
      </c>
      <c r="FD23" s="131">
        <v>131.69999999999999</v>
      </c>
      <c r="FE23" s="131">
        <v>129.5</v>
      </c>
      <c r="FF23" s="131">
        <v>133</v>
      </c>
      <c r="FG23" s="131">
        <v>133.69999999999999</v>
      </c>
      <c r="FH23" s="131">
        <v>130.6</v>
      </c>
      <c r="FI23" s="131">
        <v>143.1</v>
      </c>
      <c r="FJ23" s="131">
        <v>144.4</v>
      </c>
      <c r="FK23" s="131">
        <v>128.5</v>
      </c>
      <c r="FL23" s="131">
        <v>132.19999999999999</v>
      </c>
      <c r="FM23" s="131">
        <v>131.6</v>
      </c>
      <c r="FN23" s="131">
        <v>137.1</v>
      </c>
      <c r="FO23" s="131">
        <v>128.80000000000001</v>
      </c>
      <c r="FP23" s="131">
        <v>138.6</v>
      </c>
      <c r="FQ23" s="131">
        <v>126.2</v>
      </c>
      <c r="FR23" s="131">
        <v>134.80000000000001</v>
      </c>
      <c r="FS23" s="131">
        <v>146</v>
      </c>
      <c r="FT23" s="131">
        <v>130.19999999999999</v>
      </c>
      <c r="FU23" s="131">
        <v>125</v>
      </c>
      <c r="FV23" s="131">
        <v>136.4</v>
      </c>
      <c r="FW23" s="131">
        <v>132.1</v>
      </c>
      <c r="FX23" s="131">
        <v>132.1</v>
      </c>
      <c r="FY23" s="131">
        <v>140</v>
      </c>
      <c r="FZ23" s="131">
        <v>144.6</v>
      </c>
      <c r="GA23" s="131">
        <v>144.4</v>
      </c>
      <c r="GB23" s="131">
        <v>143.19999999999999</v>
      </c>
      <c r="GC23" s="131">
        <v>155</v>
      </c>
      <c r="GD23" s="131">
        <v>146.19999999999999</v>
      </c>
      <c r="GE23" s="131">
        <v>146.1</v>
      </c>
      <c r="GF23" s="125">
        <f t="shared" si="1"/>
        <v>146.75</v>
      </c>
      <c r="GG23" s="125">
        <f t="shared" si="0"/>
        <v>151.15</v>
      </c>
      <c r="GH23" s="131">
        <v>147.30000000000001</v>
      </c>
      <c r="GI23" s="131">
        <v>142.9</v>
      </c>
      <c r="GJ23" s="131">
        <v>171.4</v>
      </c>
      <c r="GK23" s="131">
        <v>156.69999999999999</v>
      </c>
      <c r="GL23" s="131">
        <v>168.7</v>
      </c>
      <c r="GM23" s="131">
        <v>158.69999999999999</v>
      </c>
      <c r="GN23" s="131">
        <v>160.1</v>
      </c>
      <c r="GO23" s="131">
        <v>159.4</v>
      </c>
      <c r="GP23" s="131">
        <v>164.8</v>
      </c>
      <c r="GQ23" s="131">
        <v>160.69999999999999</v>
      </c>
      <c r="GR23" s="131">
        <v>168.9</v>
      </c>
      <c r="GS23" s="131">
        <v>164.7</v>
      </c>
      <c r="GT23" s="131">
        <v>141.30000000000001</v>
      </c>
      <c r="GU23" s="131">
        <v>183.1</v>
      </c>
      <c r="GV23" s="131">
        <v>184.4</v>
      </c>
      <c r="GW23" s="131">
        <v>186.8</v>
      </c>
      <c r="GX23" s="131">
        <v>182.4</v>
      </c>
      <c r="GY23" s="131">
        <v>181.7</v>
      </c>
      <c r="GZ23" s="131">
        <v>182.4</v>
      </c>
      <c r="HA23" s="131">
        <v>182</v>
      </c>
      <c r="HB23" s="131">
        <v>187.7</v>
      </c>
      <c r="HC23" s="131">
        <v>180.6</v>
      </c>
      <c r="HD23" s="131">
        <v>170.1</v>
      </c>
    </row>
    <row r="24" spans="1:212" s="43" customFormat="1" ht="21.9" customHeight="1" x14ac:dyDescent="0.25">
      <c r="A24" s="457">
        <v>2006</v>
      </c>
      <c r="B24" s="131">
        <v>135.69999999999999</v>
      </c>
      <c r="C24" s="131">
        <v>133.6</v>
      </c>
      <c r="D24" s="131">
        <v>126.7</v>
      </c>
      <c r="E24" s="131">
        <v>124</v>
      </c>
      <c r="F24" s="131">
        <v>122.2</v>
      </c>
      <c r="G24" s="131">
        <v>196.4</v>
      </c>
      <c r="H24" s="131">
        <v>137.9</v>
      </c>
      <c r="I24" s="131">
        <v>134.80000000000001</v>
      </c>
      <c r="J24" s="131">
        <v>123.2</v>
      </c>
      <c r="K24" s="131">
        <v>127.2</v>
      </c>
      <c r="L24" s="131">
        <v>166.8</v>
      </c>
      <c r="M24" s="131">
        <v>164.9</v>
      </c>
      <c r="N24" s="131">
        <v>169.8</v>
      </c>
      <c r="O24" s="131">
        <v>167.3</v>
      </c>
      <c r="P24" s="131">
        <v>167.4</v>
      </c>
      <c r="Q24" s="131">
        <v>166</v>
      </c>
      <c r="R24" s="131">
        <v>172.2</v>
      </c>
      <c r="S24" s="131">
        <v>164</v>
      </c>
      <c r="T24" s="131">
        <v>191.2</v>
      </c>
      <c r="U24" s="131">
        <v>166.4</v>
      </c>
      <c r="V24" s="131">
        <v>171</v>
      </c>
      <c r="W24" s="131">
        <v>177.9</v>
      </c>
      <c r="X24" s="131">
        <v>146.1</v>
      </c>
      <c r="Y24" s="131">
        <v>149.19999999999999</v>
      </c>
      <c r="Z24" s="131">
        <v>145</v>
      </c>
      <c r="AA24" s="131">
        <v>169.5</v>
      </c>
      <c r="AB24" s="131">
        <v>168</v>
      </c>
      <c r="AC24" s="131">
        <v>169.5</v>
      </c>
      <c r="AD24" s="131">
        <v>167.7</v>
      </c>
      <c r="AE24" s="131">
        <v>169.8</v>
      </c>
      <c r="AF24" s="131">
        <v>169.7</v>
      </c>
      <c r="AG24" s="131">
        <v>173.7</v>
      </c>
      <c r="AH24" s="131">
        <v>169.1</v>
      </c>
      <c r="AI24" s="131">
        <v>158.30000000000001</v>
      </c>
      <c r="AJ24" s="131">
        <v>153</v>
      </c>
      <c r="AK24" s="131">
        <v>136</v>
      </c>
      <c r="AL24" s="131">
        <v>126.5</v>
      </c>
      <c r="AM24" s="131">
        <v>136.69999999999999</v>
      </c>
      <c r="AN24" s="131">
        <v>134.30000000000001</v>
      </c>
      <c r="AO24" s="131">
        <v>118.4</v>
      </c>
      <c r="AP24" s="131">
        <v>136.6</v>
      </c>
      <c r="AQ24" s="131">
        <v>123.6</v>
      </c>
      <c r="AR24" s="131">
        <v>139.9</v>
      </c>
      <c r="AS24" s="131">
        <v>126.3</v>
      </c>
      <c r="AT24" s="131">
        <v>124.3</v>
      </c>
      <c r="AU24" s="131">
        <v>124</v>
      </c>
      <c r="AV24" s="131">
        <v>191.9</v>
      </c>
      <c r="AW24" s="131">
        <v>141.6</v>
      </c>
      <c r="AX24" s="131">
        <v>141.19999999999999</v>
      </c>
      <c r="AY24" s="131">
        <v>177.8</v>
      </c>
      <c r="AZ24" s="131">
        <v>153.80000000000001</v>
      </c>
      <c r="BA24" s="131">
        <v>168.7</v>
      </c>
      <c r="BB24" s="131">
        <v>155.19999999999999</v>
      </c>
      <c r="BC24" s="131">
        <v>163.30000000000001</v>
      </c>
      <c r="BD24" s="131">
        <v>152.80000000000001</v>
      </c>
      <c r="BE24" s="131">
        <v>139.80000000000001</v>
      </c>
      <c r="BF24" s="131">
        <v>144.4</v>
      </c>
      <c r="BG24" s="131">
        <v>139.1</v>
      </c>
      <c r="BH24" s="131">
        <v>154.5</v>
      </c>
      <c r="BI24" s="131">
        <v>144.6</v>
      </c>
      <c r="BJ24" s="131">
        <v>141.19999999999999</v>
      </c>
      <c r="BK24" s="131">
        <v>141.30000000000001</v>
      </c>
      <c r="BL24" s="131">
        <v>144</v>
      </c>
      <c r="BM24" s="131">
        <v>145.80000000000001</v>
      </c>
      <c r="BN24" s="131">
        <v>151.1</v>
      </c>
      <c r="BO24" s="131">
        <v>142.9</v>
      </c>
      <c r="BP24" s="131">
        <v>137.30000000000001</v>
      </c>
      <c r="BQ24" s="131">
        <v>128.4</v>
      </c>
      <c r="BR24" s="131">
        <v>134.69999999999999</v>
      </c>
      <c r="BS24" s="131">
        <v>132.9</v>
      </c>
      <c r="BT24" s="131">
        <v>129</v>
      </c>
      <c r="BU24" s="131">
        <v>143</v>
      </c>
      <c r="BV24" s="131">
        <v>129.4</v>
      </c>
      <c r="BW24" s="131">
        <v>129.80000000000001</v>
      </c>
      <c r="BX24" s="131">
        <v>135.80000000000001</v>
      </c>
      <c r="BY24" s="131">
        <v>125.2</v>
      </c>
      <c r="BZ24" s="131">
        <v>140.19999999999999</v>
      </c>
      <c r="CA24" s="131">
        <v>139.80000000000001</v>
      </c>
      <c r="CB24" s="131">
        <v>144.9</v>
      </c>
      <c r="CC24" s="131">
        <v>180.4</v>
      </c>
      <c r="CD24" s="131">
        <v>171.6</v>
      </c>
      <c r="CE24" s="131">
        <v>170.4</v>
      </c>
      <c r="CF24" s="131">
        <v>172.3</v>
      </c>
      <c r="CG24" s="131">
        <v>173.5</v>
      </c>
      <c r="CH24" s="131">
        <v>170.4</v>
      </c>
      <c r="CI24" s="131">
        <v>157.30000000000001</v>
      </c>
      <c r="CJ24" s="131">
        <v>159.69999999999999</v>
      </c>
      <c r="CK24" s="131">
        <v>171.6</v>
      </c>
      <c r="CL24" s="131">
        <v>161.1</v>
      </c>
      <c r="CM24" s="131">
        <v>165.5</v>
      </c>
      <c r="CN24" s="131">
        <v>165.8</v>
      </c>
      <c r="CO24" s="131">
        <v>153.80000000000001</v>
      </c>
      <c r="CP24" s="131">
        <v>131.1</v>
      </c>
      <c r="CQ24" s="131">
        <v>146</v>
      </c>
      <c r="CR24" s="131">
        <v>152.5</v>
      </c>
      <c r="CS24" s="131">
        <v>150.6</v>
      </c>
      <c r="CT24" s="131">
        <v>166.2</v>
      </c>
      <c r="CU24" s="131">
        <v>173.9</v>
      </c>
      <c r="CV24" s="131">
        <v>161.9</v>
      </c>
      <c r="CW24" s="131">
        <v>123.3</v>
      </c>
      <c r="CX24" s="131">
        <v>117.1</v>
      </c>
      <c r="CY24" s="131">
        <v>162</v>
      </c>
      <c r="CZ24" s="131">
        <v>152.4</v>
      </c>
      <c r="DA24" s="131">
        <v>159.30000000000001</v>
      </c>
      <c r="DB24" s="131">
        <v>139.4</v>
      </c>
      <c r="DC24" s="131">
        <v>140.5</v>
      </c>
      <c r="DD24" s="131">
        <v>140.80000000000001</v>
      </c>
      <c r="DE24" s="131">
        <v>132.4</v>
      </c>
      <c r="DF24" s="131">
        <v>140.69999999999999</v>
      </c>
      <c r="DG24" s="131">
        <v>160</v>
      </c>
      <c r="DH24" s="131">
        <v>154.5</v>
      </c>
      <c r="DI24" s="131">
        <v>146.69999999999999</v>
      </c>
      <c r="DJ24" s="131">
        <v>146.4</v>
      </c>
      <c r="DK24" s="131">
        <v>167.7</v>
      </c>
      <c r="DL24" s="131">
        <v>171</v>
      </c>
      <c r="DM24" s="131">
        <v>173.6</v>
      </c>
      <c r="DN24" s="131">
        <v>172.2</v>
      </c>
      <c r="DO24" s="131">
        <v>169.9</v>
      </c>
      <c r="DP24" s="131">
        <v>140.1</v>
      </c>
      <c r="DQ24" s="131">
        <v>151.6</v>
      </c>
      <c r="DR24" s="131">
        <v>147.5</v>
      </c>
      <c r="DS24" s="131">
        <v>159.19999999999999</v>
      </c>
      <c r="DT24" s="131">
        <v>204.5</v>
      </c>
      <c r="DU24" s="131">
        <v>155.19999999999999</v>
      </c>
      <c r="DV24" s="131">
        <v>151.1</v>
      </c>
      <c r="DW24" s="131">
        <v>150.9</v>
      </c>
      <c r="DX24" s="131">
        <v>146.4</v>
      </c>
      <c r="DY24" s="131">
        <v>186</v>
      </c>
      <c r="DZ24" s="131">
        <v>125.1</v>
      </c>
      <c r="EA24" s="131">
        <v>124.6</v>
      </c>
      <c r="EB24" s="131">
        <v>123.8</v>
      </c>
      <c r="EC24" s="131">
        <v>124.2</v>
      </c>
      <c r="ED24" s="131">
        <v>123</v>
      </c>
      <c r="EE24" s="131">
        <v>133.19999999999999</v>
      </c>
      <c r="EF24" s="131">
        <v>152.80000000000001</v>
      </c>
      <c r="EG24" s="131">
        <v>147</v>
      </c>
      <c r="EH24" s="131">
        <v>144.9</v>
      </c>
      <c r="EI24" s="131">
        <v>156.9</v>
      </c>
      <c r="EJ24" s="131">
        <v>146.9</v>
      </c>
      <c r="EK24" s="131">
        <v>142.9</v>
      </c>
      <c r="EL24" s="131">
        <v>151.80000000000001</v>
      </c>
      <c r="EM24" s="131">
        <v>143.4</v>
      </c>
      <c r="EN24" s="131">
        <v>154.5</v>
      </c>
      <c r="EO24" s="131">
        <v>150.30000000000001</v>
      </c>
      <c r="EP24" s="131">
        <v>129.5</v>
      </c>
      <c r="EQ24" s="131">
        <v>129.5</v>
      </c>
      <c r="ER24" s="131">
        <v>125.7</v>
      </c>
      <c r="ES24" s="131">
        <v>160.5</v>
      </c>
      <c r="ET24" s="131">
        <v>161.69999999999999</v>
      </c>
      <c r="EU24" s="131">
        <v>160.1</v>
      </c>
      <c r="EV24" s="131">
        <v>148.69999999999999</v>
      </c>
      <c r="EW24" s="131">
        <v>150.69999999999999</v>
      </c>
      <c r="EX24" s="131">
        <v>177.8</v>
      </c>
      <c r="EY24" s="131">
        <v>155.5</v>
      </c>
      <c r="EZ24" s="131">
        <v>155</v>
      </c>
      <c r="FA24" s="131">
        <v>153.9</v>
      </c>
      <c r="FB24" s="131">
        <v>163.6</v>
      </c>
      <c r="FC24" s="131">
        <v>122.4</v>
      </c>
      <c r="FD24" s="131">
        <v>118.7</v>
      </c>
      <c r="FE24" s="131">
        <v>122.8</v>
      </c>
      <c r="FF24" s="131">
        <v>126.6</v>
      </c>
      <c r="FG24" s="131">
        <v>127</v>
      </c>
      <c r="FH24" s="131">
        <v>123.9</v>
      </c>
      <c r="FI24" s="131">
        <v>136.5</v>
      </c>
      <c r="FJ24" s="131">
        <v>135.5</v>
      </c>
      <c r="FK24" s="131">
        <v>121.6</v>
      </c>
      <c r="FL24" s="131">
        <v>125.7</v>
      </c>
      <c r="FM24" s="131">
        <v>125.5</v>
      </c>
      <c r="FN24" s="131">
        <v>130.1</v>
      </c>
      <c r="FO24" s="131">
        <v>122</v>
      </c>
      <c r="FP24" s="131">
        <v>131.1</v>
      </c>
      <c r="FQ24" s="131">
        <v>120.3</v>
      </c>
      <c r="FR24" s="131">
        <v>127.6</v>
      </c>
      <c r="FS24" s="131">
        <v>138.19999999999999</v>
      </c>
      <c r="FT24" s="131">
        <v>123.2</v>
      </c>
      <c r="FU24" s="131">
        <v>118.3</v>
      </c>
      <c r="FV24" s="131">
        <v>129.80000000000001</v>
      </c>
      <c r="FW24" s="131">
        <v>125.2</v>
      </c>
      <c r="FX24" s="131">
        <v>125.3</v>
      </c>
      <c r="FY24" s="131">
        <v>133.4</v>
      </c>
      <c r="FZ24" s="131">
        <v>137.69999999999999</v>
      </c>
      <c r="GA24" s="131">
        <v>131.69999999999999</v>
      </c>
      <c r="GB24" s="131">
        <v>130.69999999999999</v>
      </c>
      <c r="GC24" s="131">
        <v>146.19999999999999</v>
      </c>
      <c r="GD24" s="131">
        <v>133.69999999999999</v>
      </c>
      <c r="GE24" s="131">
        <v>134.6</v>
      </c>
      <c r="GF24" s="125">
        <f t="shared" si="1"/>
        <v>134.25</v>
      </c>
      <c r="GG24" s="125">
        <f t="shared" si="0"/>
        <v>140.5</v>
      </c>
      <c r="GH24" s="131">
        <v>134.80000000000001</v>
      </c>
      <c r="GI24" s="131">
        <v>129.69999999999999</v>
      </c>
      <c r="GJ24" s="131">
        <v>162.9</v>
      </c>
      <c r="GK24" s="131">
        <v>150.1</v>
      </c>
      <c r="GL24" s="131">
        <v>160.69999999999999</v>
      </c>
      <c r="GM24" s="131">
        <v>149.4</v>
      </c>
      <c r="GN24" s="131">
        <v>151.4</v>
      </c>
      <c r="GO24" s="131">
        <v>152.69999999999999</v>
      </c>
      <c r="GP24" s="131">
        <v>157.1</v>
      </c>
      <c r="GQ24" s="131">
        <v>152.80000000000001</v>
      </c>
      <c r="GR24" s="131">
        <v>158.80000000000001</v>
      </c>
      <c r="GS24" s="131">
        <v>157.19999999999999</v>
      </c>
      <c r="GT24" s="131">
        <v>128</v>
      </c>
      <c r="GU24" s="131">
        <v>163.6</v>
      </c>
      <c r="GV24" s="131">
        <v>164.8</v>
      </c>
      <c r="GW24" s="131">
        <v>169</v>
      </c>
      <c r="GX24" s="131">
        <v>164.9</v>
      </c>
      <c r="GY24" s="131">
        <v>158.6</v>
      </c>
      <c r="GZ24" s="131">
        <v>163.69999999999999</v>
      </c>
      <c r="HA24" s="131">
        <v>159</v>
      </c>
      <c r="HB24" s="131">
        <v>170.6</v>
      </c>
      <c r="HC24" s="131">
        <v>169.3</v>
      </c>
      <c r="HD24" s="131">
        <v>155.9</v>
      </c>
    </row>
    <row r="25" spans="1:212" s="43" customFormat="1" ht="21.9" customHeight="1" x14ac:dyDescent="0.25">
      <c r="A25" s="457">
        <v>2005</v>
      </c>
      <c r="B25" s="131">
        <v>127.9</v>
      </c>
      <c r="C25" s="131">
        <v>125.4</v>
      </c>
      <c r="D25" s="131">
        <v>119.3</v>
      </c>
      <c r="E25" s="131">
        <v>116.6</v>
      </c>
      <c r="F25" s="131">
        <v>114.6</v>
      </c>
      <c r="G25" s="131">
        <v>185.6</v>
      </c>
      <c r="H25" s="131">
        <v>128.5</v>
      </c>
      <c r="I25" s="131">
        <v>124.1</v>
      </c>
      <c r="J25" s="131">
        <v>115.4</v>
      </c>
      <c r="K25" s="131">
        <v>119.4</v>
      </c>
      <c r="L25" s="131">
        <v>156.5</v>
      </c>
      <c r="M25" s="131">
        <v>153</v>
      </c>
      <c r="N25" s="131">
        <v>157.9</v>
      </c>
      <c r="O25" s="131">
        <v>157.1</v>
      </c>
      <c r="P25" s="131">
        <v>156.4</v>
      </c>
      <c r="Q25" s="131">
        <v>155.4</v>
      </c>
      <c r="R25" s="131">
        <v>161.1</v>
      </c>
      <c r="S25" s="131">
        <v>153.80000000000001</v>
      </c>
      <c r="T25" s="131">
        <v>179.7</v>
      </c>
      <c r="U25" s="131">
        <v>155.69999999999999</v>
      </c>
      <c r="V25" s="131">
        <v>160</v>
      </c>
      <c r="W25" s="131">
        <v>167.2</v>
      </c>
      <c r="X25" s="131">
        <v>138.30000000000001</v>
      </c>
      <c r="Y25" s="131">
        <v>141.1</v>
      </c>
      <c r="Z25" s="131">
        <v>136.4</v>
      </c>
      <c r="AA25" s="131">
        <v>160.80000000000001</v>
      </c>
      <c r="AB25" s="131">
        <v>159.4</v>
      </c>
      <c r="AC25" s="131">
        <v>159.6</v>
      </c>
      <c r="AD25" s="131">
        <v>159.1</v>
      </c>
      <c r="AE25" s="131">
        <v>160.80000000000001</v>
      </c>
      <c r="AF25" s="131">
        <v>160.9</v>
      </c>
      <c r="AG25" s="131">
        <v>164.1</v>
      </c>
      <c r="AH25" s="131">
        <v>160.5</v>
      </c>
      <c r="AI25" s="131">
        <v>149.6</v>
      </c>
      <c r="AJ25" s="131">
        <v>142.69999999999999</v>
      </c>
      <c r="AK25" s="131">
        <v>126</v>
      </c>
      <c r="AL25" s="131">
        <v>119.2</v>
      </c>
      <c r="AM25" s="131">
        <v>127.1</v>
      </c>
      <c r="AN25" s="131">
        <v>126</v>
      </c>
      <c r="AO25" s="131">
        <v>110.7</v>
      </c>
      <c r="AP25" s="131">
        <v>127.7</v>
      </c>
      <c r="AQ25" s="131">
        <v>115.7</v>
      </c>
      <c r="AR25" s="131">
        <v>131.69999999999999</v>
      </c>
      <c r="AS25" s="131">
        <v>118.9</v>
      </c>
      <c r="AT25" s="131">
        <v>116.1</v>
      </c>
      <c r="AU25" s="131">
        <v>116.9</v>
      </c>
      <c r="AV25" s="131">
        <v>181.2</v>
      </c>
      <c r="AW25" s="131">
        <v>133.80000000000001</v>
      </c>
      <c r="AX25" s="131">
        <v>132.5</v>
      </c>
      <c r="AY25" s="131">
        <v>164.4</v>
      </c>
      <c r="AZ25" s="131">
        <v>145</v>
      </c>
      <c r="BA25" s="131">
        <v>158.30000000000001</v>
      </c>
      <c r="BB25" s="131">
        <v>146.5</v>
      </c>
      <c r="BC25" s="131">
        <v>151.19999999999999</v>
      </c>
      <c r="BD25" s="131">
        <v>145.4</v>
      </c>
      <c r="BE25" s="131">
        <v>131.4</v>
      </c>
      <c r="BF25" s="131">
        <v>136.19999999999999</v>
      </c>
      <c r="BG25" s="131">
        <v>131</v>
      </c>
      <c r="BH25" s="131">
        <v>146.4</v>
      </c>
      <c r="BI25" s="131">
        <v>137.4</v>
      </c>
      <c r="BJ25" s="131">
        <v>131</v>
      </c>
      <c r="BK25" s="131">
        <v>133.80000000000001</v>
      </c>
      <c r="BL25" s="131">
        <v>135.19999999999999</v>
      </c>
      <c r="BM25" s="131">
        <v>135.69999999999999</v>
      </c>
      <c r="BN25" s="131">
        <v>142.1</v>
      </c>
      <c r="BO25" s="131">
        <v>133.5</v>
      </c>
      <c r="BP25" s="131">
        <v>129.4</v>
      </c>
      <c r="BQ25" s="131">
        <v>120</v>
      </c>
      <c r="BR25" s="131">
        <v>125.9</v>
      </c>
      <c r="BS25" s="131">
        <v>125.6</v>
      </c>
      <c r="BT25" s="131">
        <v>121.5</v>
      </c>
      <c r="BU25" s="131">
        <v>135.1</v>
      </c>
      <c r="BV25" s="131">
        <v>120.8</v>
      </c>
      <c r="BW25" s="131">
        <v>117.7</v>
      </c>
      <c r="BX25" s="131">
        <v>126.2</v>
      </c>
      <c r="BY25" s="131">
        <v>117.4</v>
      </c>
      <c r="BZ25" s="131">
        <v>131.69999999999999</v>
      </c>
      <c r="CA25" s="131">
        <v>131.4</v>
      </c>
      <c r="CB25" s="131">
        <v>135.80000000000001</v>
      </c>
      <c r="CC25" s="131">
        <v>169.6</v>
      </c>
      <c r="CD25" s="131">
        <v>161.30000000000001</v>
      </c>
      <c r="CE25" s="131">
        <v>159.6</v>
      </c>
      <c r="CF25" s="131">
        <v>162.19999999999999</v>
      </c>
      <c r="CG25" s="131">
        <v>162.30000000000001</v>
      </c>
      <c r="CH25" s="131">
        <v>159.6</v>
      </c>
      <c r="CI25" s="131">
        <v>147.6</v>
      </c>
      <c r="CJ25" s="131">
        <v>150.69999999999999</v>
      </c>
      <c r="CK25" s="131">
        <v>158.80000000000001</v>
      </c>
      <c r="CL25" s="131">
        <v>147.5</v>
      </c>
      <c r="CM25" s="131">
        <v>155.80000000000001</v>
      </c>
      <c r="CN25" s="131">
        <v>156.19999999999999</v>
      </c>
      <c r="CO25" s="131">
        <v>145.1</v>
      </c>
      <c r="CP25" s="131">
        <v>123.1</v>
      </c>
      <c r="CQ25" s="131">
        <v>134.9</v>
      </c>
      <c r="CR25" s="131">
        <v>142</v>
      </c>
      <c r="CS25" s="131">
        <v>140.6</v>
      </c>
      <c r="CT25" s="131">
        <v>157.30000000000001</v>
      </c>
      <c r="CU25" s="131">
        <v>164.6</v>
      </c>
      <c r="CV25" s="131">
        <v>152.80000000000001</v>
      </c>
      <c r="CW25" s="131">
        <v>116</v>
      </c>
      <c r="CX25" s="131">
        <v>109.9</v>
      </c>
      <c r="CY25" s="131">
        <v>151.30000000000001</v>
      </c>
      <c r="CZ25" s="131">
        <v>143.1</v>
      </c>
      <c r="DA25" s="131">
        <v>149.4</v>
      </c>
      <c r="DB25" s="131">
        <v>131.69999999999999</v>
      </c>
      <c r="DC25" s="131">
        <v>131.9</v>
      </c>
      <c r="DD25" s="131">
        <v>132.4</v>
      </c>
      <c r="DE25" s="131">
        <v>124.1</v>
      </c>
      <c r="DF25" s="131">
        <v>132.80000000000001</v>
      </c>
      <c r="DG25" s="131">
        <v>149.5</v>
      </c>
      <c r="DH25" s="131">
        <v>145.4</v>
      </c>
      <c r="DI25" s="131">
        <v>136.80000000000001</v>
      </c>
      <c r="DJ25" s="131">
        <v>136.5</v>
      </c>
      <c r="DK25" s="131">
        <v>159</v>
      </c>
      <c r="DL25" s="131">
        <v>162.4</v>
      </c>
      <c r="DM25" s="131">
        <v>163.9</v>
      </c>
      <c r="DN25" s="131">
        <v>163</v>
      </c>
      <c r="DO25" s="131">
        <v>161.5</v>
      </c>
      <c r="DP25" s="131">
        <v>130.4</v>
      </c>
      <c r="DQ25" s="131">
        <v>142.19999999999999</v>
      </c>
      <c r="DR25" s="131">
        <v>137.5</v>
      </c>
      <c r="DS25" s="131">
        <v>149.4</v>
      </c>
      <c r="DT25" s="131">
        <v>194</v>
      </c>
      <c r="DU25" s="131">
        <v>147.30000000000001</v>
      </c>
      <c r="DV25" s="131">
        <v>142.19999999999999</v>
      </c>
      <c r="DW25" s="131">
        <v>141.9</v>
      </c>
      <c r="DX25" s="131">
        <v>136.9</v>
      </c>
      <c r="DY25" s="131">
        <v>176.1</v>
      </c>
      <c r="DZ25" s="131">
        <v>110.5</v>
      </c>
      <c r="EA25" s="131">
        <v>112.1</v>
      </c>
      <c r="EB25" s="131">
        <v>112.1</v>
      </c>
      <c r="EC25" s="131">
        <v>112.1</v>
      </c>
      <c r="ED25" s="131">
        <v>111.1</v>
      </c>
      <c r="EE25" s="131">
        <v>125.3</v>
      </c>
      <c r="EF25" s="131">
        <v>144.4</v>
      </c>
      <c r="EG25" s="131">
        <v>137.69999999999999</v>
      </c>
      <c r="EH25" s="131">
        <v>136.80000000000001</v>
      </c>
      <c r="EI25" s="131">
        <v>147.9</v>
      </c>
      <c r="EJ25" s="131">
        <v>138</v>
      </c>
      <c r="EK25" s="131">
        <v>134.5</v>
      </c>
      <c r="EL25" s="131">
        <v>143.30000000000001</v>
      </c>
      <c r="EM25" s="131">
        <v>134.80000000000001</v>
      </c>
      <c r="EN25" s="131">
        <v>145.5</v>
      </c>
      <c r="EO25" s="131">
        <v>141.1</v>
      </c>
      <c r="EP25" s="131">
        <v>121.6</v>
      </c>
      <c r="EQ25" s="131">
        <v>121.6</v>
      </c>
      <c r="ER25" s="131">
        <v>117.8</v>
      </c>
      <c r="ES25" s="131">
        <v>150.9</v>
      </c>
      <c r="ET25" s="131">
        <v>152.19999999999999</v>
      </c>
      <c r="EU25" s="131">
        <v>150.19999999999999</v>
      </c>
      <c r="EV25" s="131">
        <v>140.6</v>
      </c>
      <c r="EW25" s="131">
        <v>141.5</v>
      </c>
      <c r="EX25" s="131">
        <v>166.4</v>
      </c>
      <c r="EY25" s="131">
        <v>146.6</v>
      </c>
      <c r="EZ25" s="131">
        <v>145.5</v>
      </c>
      <c r="FA25" s="131">
        <v>142.9</v>
      </c>
      <c r="FB25" s="131">
        <v>155.6</v>
      </c>
      <c r="FC25" s="131">
        <v>110.2</v>
      </c>
      <c r="FD25" s="131">
        <v>109.6</v>
      </c>
      <c r="FE25" s="131">
        <v>115.2</v>
      </c>
      <c r="FF25" s="131">
        <v>118.5</v>
      </c>
      <c r="FG25" s="131">
        <v>116</v>
      </c>
      <c r="FH25" s="131">
        <v>115.1</v>
      </c>
      <c r="FI25" s="131">
        <v>128.6</v>
      </c>
      <c r="FJ25" s="131">
        <v>127.9</v>
      </c>
      <c r="FK25" s="131">
        <v>113.8</v>
      </c>
      <c r="FL25" s="131">
        <v>117.3</v>
      </c>
      <c r="FM25" s="131">
        <v>117.9</v>
      </c>
      <c r="FN25" s="131">
        <v>121.3</v>
      </c>
      <c r="FO25" s="131">
        <v>114.4</v>
      </c>
      <c r="FP25" s="131">
        <v>123.7</v>
      </c>
      <c r="FQ25" s="131">
        <v>112.5</v>
      </c>
      <c r="FR25" s="131">
        <v>119.4</v>
      </c>
      <c r="FS25" s="131">
        <v>129</v>
      </c>
      <c r="FT25" s="131">
        <v>115.5</v>
      </c>
      <c r="FU25" s="131">
        <v>110.5</v>
      </c>
      <c r="FV25" s="131">
        <v>121.3</v>
      </c>
      <c r="FW25" s="131">
        <v>116.1</v>
      </c>
      <c r="FX25" s="131">
        <v>117.3</v>
      </c>
      <c r="FY25" s="131">
        <v>126</v>
      </c>
      <c r="FZ25" s="131">
        <v>129.4</v>
      </c>
      <c r="GA25" s="131">
        <v>124.6</v>
      </c>
      <c r="GB25" s="131">
        <v>123.8</v>
      </c>
      <c r="GC25" s="131">
        <v>136.5</v>
      </c>
      <c r="GD25" s="131">
        <v>123.5</v>
      </c>
      <c r="GE25" s="131">
        <v>124.4</v>
      </c>
      <c r="GF25" s="125">
        <f t="shared" si="1"/>
        <v>124.45</v>
      </c>
      <c r="GG25" s="125">
        <f t="shared" si="0"/>
        <v>130.94999999999999</v>
      </c>
      <c r="GH25" s="131">
        <v>125.4</v>
      </c>
      <c r="GI25" s="131">
        <v>112.2</v>
      </c>
      <c r="GJ25" s="131">
        <v>153.9</v>
      </c>
      <c r="GK25" s="131">
        <v>141.9</v>
      </c>
      <c r="GL25" s="131">
        <v>151.5</v>
      </c>
      <c r="GM25" s="131">
        <v>140.80000000000001</v>
      </c>
      <c r="GN25" s="131">
        <v>141</v>
      </c>
      <c r="GO25" s="131">
        <v>144.4</v>
      </c>
      <c r="GP25" s="131">
        <v>148.30000000000001</v>
      </c>
      <c r="GQ25" s="131">
        <v>145.19999999999999</v>
      </c>
      <c r="GR25" s="131">
        <v>148.4</v>
      </c>
      <c r="GS25" s="131">
        <v>147.9</v>
      </c>
      <c r="GT25" s="131">
        <v>118.9</v>
      </c>
      <c r="GU25" s="131">
        <v>154.4</v>
      </c>
      <c r="GV25" s="131">
        <v>155.69999999999999</v>
      </c>
      <c r="GW25" s="131">
        <v>160</v>
      </c>
      <c r="GX25" s="131">
        <v>156.19999999999999</v>
      </c>
      <c r="GY25" s="131">
        <v>149.19999999999999</v>
      </c>
      <c r="GZ25" s="131">
        <v>155.1</v>
      </c>
      <c r="HA25" s="131">
        <v>150.1</v>
      </c>
      <c r="HB25" s="131">
        <v>162.6</v>
      </c>
      <c r="HC25" s="131">
        <v>159.4</v>
      </c>
      <c r="HD25" s="131">
        <v>146.9</v>
      </c>
    </row>
    <row r="26" spans="1:212" s="43" customFormat="1" ht="21.9" customHeight="1" x14ac:dyDescent="0.25">
      <c r="A26" s="457">
        <v>2004</v>
      </c>
      <c r="B26" s="131">
        <v>115.9</v>
      </c>
      <c r="C26" s="131">
        <v>112.9</v>
      </c>
      <c r="D26" s="131">
        <v>107</v>
      </c>
      <c r="E26" s="131">
        <v>104.9</v>
      </c>
      <c r="F26" s="131">
        <v>102.9</v>
      </c>
      <c r="G26" s="131">
        <v>167</v>
      </c>
      <c r="H26" s="131">
        <v>116.5</v>
      </c>
      <c r="I26" s="131">
        <v>113.6</v>
      </c>
      <c r="J26" s="131">
        <v>103.8</v>
      </c>
      <c r="K26" s="131">
        <v>108.6</v>
      </c>
      <c r="L26" s="131">
        <v>142.1</v>
      </c>
      <c r="M26" s="131">
        <v>139.5</v>
      </c>
      <c r="N26" s="131">
        <v>143.80000000000001</v>
      </c>
      <c r="O26" s="131">
        <v>142</v>
      </c>
      <c r="P26" s="131">
        <v>140.9</v>
      </c>
      <c r="Q26" s="131">
        <v>141</v>
      </c>
      <c r="R26" s="131">
        <v>147.19999999999999</v>
      </c>
      <c r="S26" s="131">
        <v>139</v>
      </c>
      <c r="T26" s="131">
        <v>163.6</v>
      </c>
      <c r="U26" s="131">
        <v>141.4</v>
      </c>
      <c r="V26" s="131">
        <v>144.19999999999999</v>
      </c>
      <c r="W26" s="131">
        <v>148.6</v>
      </c>
      <c r="X26" s="131">
        <v>125.6</v>
      </c>
      <c r="Y26" s="131">
        <v>127.2</v>
      </c>
      <c r="Z26" s="131">
        <v>123.5</v>
      </c>
      <c r="AA26" s="131">
        <v>143.6</v>
      </c>
      <c r="AB26" s="131">
        <v>142.9</v>
      </c>
      <c r="AC26" s="131">
        <v>142.4</v>
      </c>
      <c r="AD26" s="131">
        <v>142.69999999999999</v>
      </c>
      <c r="AE26" s="131">
        <v>144.30000000000001</v>
      </c>
      <c r="AF26" s="131">
        <v>143.6</v>
      </c>
      <c r="AG26" s="131">
        <v>146.5</v>
      </c>
      <c r="AH26" s="131">
        <v>143.19999999999999</v>
      </c>
      <c r="AI26" s="131">
        <v>136.1</v>
      </c>
      <c r="AJ26" s="131">
        <v>126.8</v>
      </c>
      <c r="AK26" s="131">
        <v>114.8</v>
      </c>
      <c r="AL26" s="131">
        <v>107.8</v>
      </c>
      <c r="AM26" s="131">
        <v>115.6</v>
      </c>
      <c r="AN26" s="131">
        <v>113.2</v>
      </c>
      <c r="AO26" s="131">
        <v>100.6</v>
      </c>
      <c r="AP26" s="131">
        <v>116.6</v>
      </c>
      <c r="AQ26" s="131">
        <v>102.8</v>
      </c>
      <c r="AR26" s="131">
        <v>119.6</v>
      </c>
      <c r="AS26" s="131">
        <v>102</v>
      </c>
      <c r="AT26" s="131">
        <v>105</v>
      </c>
      <c r="AU26" s="131">
        <v>105.6</v>
      </c>
      <c r="AV26" s="131">
        <v>161.19999999999999</v>
      </c>
      <c r="AW26" s="131">
        <v>122</v>
      </c>
      <c r="AX26" s="131">
        <v>120.5</v>
      </c>
      <c r="AY26" s="131">
        <v>149.30000000000001</v>
      </c>
      <c r="AZ26" s="131">
        <v>129.30000000000001</v>
      </c>
      <c r="BA26" s="131">
        <v>145.1</v>
      </c>
      <c r="BB26" s="131">
        <v>133.9</v>
      </c>
      <c r="BC26" s="131">
        <v>138.1</v>
      </c>
      <c r="BD26" s="131">
        <v>130.30000000000001</v>
      </c>
      <c r="BE26" s="131">
        <v>120.9</v>
      </c>
      <c r="BF26" s="131">
        <v>123.5</v>
      </c>
      <c r="BG26" s="131">
        <v>120.1</v>
      </c>
      <c r="BH26" s="131">
        <v>132.19999999999999</v>
      </c>
      <c r="BI26" s="131">
        <v>125</v>
      </c>
      <c r="BJ26" s="131">
        <v>120</v>
      </c>
      <c r="BK26" s="131">
        <v>120.6</v>
      </c>
      <c r="BL26" s="131">
        <v>123</v>
      </c>
      <c r="BM26" s="131">
        <v>122.7</v>
      </c>
      <c r="BN26" s="131">
        <v>128.6</v>
      </c>
      <c r="BO26" s="131">
        <v>121.6</v>
      </c>
      <c r="BP26" s="131">
        <v>116.2</v>
      </c>
      <c r="BQ26" s="131">
        <v>108.3</v>
      </c>
      <c r="BR26" s="131">
        <v>112.6</v>
      </c>
      <c r="BS26" s="131">
        <v>113.4</v>
      </c>
      <c r="BT26" s="131">
        <v>110.1</v>
      </c>
      <c r="BU26" s="131">
        <v>120.3</v>
      </c>
      <c r="BV26" s="131">
        <v>105.6</v>
      </c>
      <c r="BW26" s="131">
        <v>109</v>
      </c>
      <c r="BX26" s="131">
        <v>115.3</v>
      </c>
      <c r="BY26" s="131">
        <v>105.7</v>
      </c>
      <c r="BZ26" s="131">
        <v>119.8</v>
      </c>
      <c r="CA26" s="131">
        <v>119.4</v>
      </c>
      <c r="CB26" s="131">
        <v>121.4</v>
      </c>
      <c r="CC26" s="131">
        <v>154.1</v>
      </c>
      <c r="CD26" s="131">
        <v>144.4</v>
      </c>
      <c r="CE26" s="131">
        <v>143.6</v>
      </c>
      <c r="CF26" s="131">
        <v>146.4</v>
      </c>
      <c r="CG26" s="131">
        <v>146.69999999999999</v>
      </c>
      <c r="CH26" s="131">
        <v>143.6</v>
      </c>
      <c r="CI26" s="131">
        <v>131.9</v>
      </c>
      <c r="CJ26" s="131">
        <v>136.5</v>
      </c>
      <c r="CK26" s="131">
        <v>143.19999999999999</v>
      </c>
      <c r="CL26" s="131">
        <v>135.9</v>
      </c>
      <c r="CM26" s="131">
        <v>142.1</v>
      </c>
      <c r="CN26" s="131">
        <v>141.9</v>
      </c>
      <c r="CO26" s="131">
        <v>129.6</v>
      </c>
      <c r="CP26" s="131">
        <v>112.8</v>
      </c>
      <c r="CQ26" s="131">
        <v>122.5</v>
      </c>
      <c r="CR26" s="131">
        <v>129.69999999999999</v>
      </c>
      <c r="CS26" s="131">
        <v>127.6</v>
      </c>
      <c r="CT26" s="131">
        <v>139.1</v>
      </c>
      <c r="CU26" s="131">
        <v>150.1</v>
      </c>
      <c r="CV26" s="131">
        <v>137</v>
      </c>
      <c r="CW26" s="131">
        <v>105.3</v>
      </c>
      <c r="CX26" s="131">
        <v>99.3</v>
      </c>
      <c r="CY26" s="131">
        <v>135.1</v>
      </c>
      <c r="CZ26" s="131">
        <v>126.9</v>
      </c>
      <c r="DA26" s="131">
        <v>135.5</v>
      </c>
      <c r="DB26" s="131">
        <v>116.3</v>
      </c>
      <c r="DC26" s="131">
        <v>118.2</v>
      </c>
      <c r="DD26" s="131">
        <v>117.9</v>
      </c>
      <c r="DE26" s="131">
        <v>112.1</v>
      </c>
      <c r="DF26" s="131">
        <v>119.4</v>
      </c>
      <c r="DG26" s="131">
        <v>137.1</v>
      </c>
      <c r="DH26" s="131">
        <v>130.5</v>
      </c>
      <c r="DI26" s="131">
        <v>124.2</v>
      </c>
      <c r="DJ26" s="131">
        <v>123.9</v>
      </c>
      <c r="DK26" s="131">
        <v>143.4</v>
      </c>
      <c r="DL26" s="131">
        <v>145.4</v>
      </c>
      <c r="DM26" s="131">
        <v>147.19999999999999</v>
      </c>
      <c r="DN26" s="131">
        <v>146.6</v>
      </c>
      <c r="DO26" s="131">
        <v>146</v>
      </c>
      <c r="DP26" s="131">
        <v>118.3</v>
      </c>
      <c r="DQ26" s="131">
        <v>128.6</v>
      </c>
      <c r="DR26" s="131">
        <v>123.5</v>
      </c>
      <c r="DS26" s="131">
        <v>136.1</v>
      </c>
      <c r="DT26" s="131">
        <v>177.7</v>
      </c>
      <c r="DU26" s="131">
        <v>132</v>
      </c>
      <c r="DV26" s="131">
        <v>128.4</v>
      </c>
      <c r="DW26" s="131">
        <v>127.3</v>
      </c>
      <c r="DX26" s="131">
        <v>124.4</v>
      </c>
      <c r="DY26" s="131">
        <v>161.80000000000001</v>
      </c>
      <c r="DZ26" s="131">
        <v>98.9</v>
      </c>
      <c r="EA26" s="131">
        <v>100</v>
      </c>
      <c r="EB26" s="131">
        <v>100.1</v>
      </c>
      <c r="EC26" s="131">
        <v>100.3</v>
      </c>
      <c r="ED26" s="131">
        <v>99.4</v>
      </c>
      <c r="EE26" s="131">
        <v>113</v>
      </c>
      <c r="EF26" s="131">
        <v>131.9</v>
      </c>
      <c r="EG26" s="131">
        <v>125.6</v>
      </c>
      <c r="EH26" s="131">
        <v>124.3</v>
      </c>
      <c r="EI26" s="131">
        <v>135.6</v>
      </c>
      <c r="EJ26" s="131">
        <v>126.2</v>
      </c>
      <c r="EK26" s="131">
        <v>121.1</v>
      </c>
      <c r="EL26" s="131">
        <v>131.5</v>
      </c>
      <c r="EM26" s="131">
        <v>122</v>
      </c>
      <c r="EN26" s="131">
        <v>132.80000000000001</v>
      </c>
      <c r="EO26" s="131">
        <v>129.30000000000001</v>
      </c>
      <c r="EP26" s="131">
        <v>109.3</v>
      </c>
      <c r="EQ26" s="131">
        <v>109.4</v>
      </c>
      <c r="ER26" s="131">
        <v>107.3</v>
      </c>
      <c r="ES26" s="131">
        <v>136.80000000000001</v>
      </c>
      <c r="ET26" s="131">
        <v>137.80000000000001</v>
      </c>
      <c r="EU26" s="131">
        <v>133.9</v>
      </c>
      <c r="EV26" s="131">
        <v>127</v>
      </c>
      <c r="EW26" s="131">
        <v>126.2</v>
      </c>
      <c r="EX26" s="131">
        <v>148.4</v>
      </c>
      <c r="EY26" s="131">
        <v>133.1</v>
      </c>
      <c r="EZ26" s="131">
        <v>128.69999999999999</v>
      </c>
      <c r="FA26" s="131">
        <v>129</v>
      </c>
      <c r="FB26" s="131">
        <v>138.80000000000001</v>
      </c>
      <c r="FC26" s="131">
        <v>98.9</v>
      </c>
      <c r="FD26" s="131">
        <v>98.4</v>
      </c>
      <c r="FE26" s="131">
        <v>103.9</v>
      </c>
      <c r="FF26" s="131">
        <v>107.3</v>
      </c>
      <c r="FG26" s="131">
        <v>105</v>
      </c>
      <c r="FH26" s="131">
        <v>104.5</v>
      </c>
      <c r="FI26" s="131">
        <v>115.6</v>
      </c>
      <c r="FJ26" s="131">
        <v>115.8</v>
      </c>
      <c r="FK26" s="131">
        <v>102.9</v>
      </c>
      <c r="FL26" s="131">
        <v>106.3</v>
      </c>
      <c r="FM26" s="131">
        <v>105.7</v>
      </c>
      <c r="FN26" s="131">
        <v>108.5</v>
      </c>
      <c r="FO26" s="131">
        <v>102.9</v>
      </c>
      <c r="FP26" s="131">
        <v>112</v>
      </c>
      <c r="FQ26" s="131">
        <v>101.5</v>
      </c>
      <c r="FR26" s="131">
        <v>108.4</v>
      </c>
      <c r="FS26" s="131">
        <v>115.9</v>
      </c>
      <c r="FT26" s="131">
        <v>104.7</v>
      </c>
      <c r="FU26" s="131">
        <v>99.9</v>
      </c>
      <c r="FV26" s="131">
        <v>108.4</v>
      </c>
      <c r="FW26" s="131">
        <v>104.8</v>
      </c>
      <c r="FX26" s="131">
        <v>105.1</v>
      </c>
      <c r="FY26" s="131">
        <v>115.2</v>
      </c>
      <c r="FZ26" s="131">
        <v>117.8</v>
      </c>
      <c r="GA26" s="131">
        <v>113</v>
      </c>
      <c r="GB26" s="131">
        <v>112.3</v>
      </c>
      <c r="GC26" s="131">
        <v>121.5</v>
      </c>
      <c r="GD26" s="131">
        <v>108.9</v>
      </c>
      <c r="GE26" s="131">
        <v>110.2</v>
      </c>
      <c r="GF26" s="125">
        <f t="shared" si="1"/>
        <v>109.9</v>
      </c>
      <c r="GG26" s="125">
        <f t="shared" si="0"/>
        <v>116.2</v>
      </c>
      <c r="GH26" s="131">
        <v>110.9</v>
      </c>
      <c r="GI26" s="131">
        <v>99.7</v>
      </c>
      <c r="GJ26" s="131">
        <v>138</v>
      </c>
      <c r="GK26" s="131">
        <v>127.6</v>
      </c>
      <c r="GL26" s="131">
        <v>134.5</v>
      </c>
      <c r="GM26" s="131">
        <v>124.8</v>
      </c>
      <c r="GN26" s="131">
        <v>125.6</v>
      </c>
      <c r="GO26" s="131">
        <v>128.9</v>
      </c>
      <c r="GP26" s="131">
        <v>132.4</v>
      </c>
      <c r="GQ26" s="131">
        <v>129.69999999999999</v>
      </c>
      <c r="GR26" s="131">
        <v>134.19999999999999</v>
      </c>
      <c r="GS26" s="131">
        <v>132.69999999999999</v>
      </c>
      <c r="GT26" s="131">
        <v>104.7</v>
      </c>
      <c r="GU26" s="131">
        <v>138.80000000000001</v>
      </c>
      <c r="GV26" s="131">
        <v>139.4</v>
      </c>
      <c r="GW26" s="131">
        <v>142.6</v>
      </c>
      <c r="GX26" s="131">
        <v>140.4</v>
      </c>
      <c r="GY26" s="131">
        <v>134.5</v>
      </c>
      <c r="GZ26" s="131">
        <v>141</v>
      </c>
      <c r="HA26" s="131">
        <v>135.69999999999999</v>
      </c>
      <c r="HB26" s="131">
        <v>146</v>
      </c>
      <c r="HC26" s="131">
        <v>141.69999999999999</v>
      </c>
      <c r="HD26" s="131">
        <v>129.69999999999999</v>
      </c>
    </row>
    <row r="27" spans="1:212" s="43" customFormat="1" ht="21.9" customHeight="1" x14ac:dyDescent="0.25">
      <c r="A27" s="457">
        <v>2003</v>
      </c>
      <c r="B27" s="131">
        <v>113.1</v>
      </c>
      <c r="C27" s="131">
        <v>110.7</v>
      </c>
      <c r="D27" s="131">
        <v>104.8</v>
      </c>
      <c r="E27" s="131">
        <v>102.6</v>
      </c>
      <c r="F27" s="131">
        <v>100.8</v>
      </c>
      <c r="G27" s="131">
        <v>163.5</v>
      </c>
      <c r="H27" s="131">
        <v>113.9</v>
      </c>
      <c r="I27" s="131">
        <v>110.6</v>
      </c>
      <c r="J27" s="131">
        <v>101.8</v>
      </c>
      <c r="K27" s="131">
        <v>105.8</v>
      </c>
      <c r="L27" s="131">
        <v>139.4</v>
      </c>
      <c r="M27" s="131">
        <v>137.19999999999999</v>
      </c>
      <c r="N27" s="131">
        <v>142.1</v>
      </c>
      <c r="O27" s="131">
        <v>139.6</v>
      </c>
      <c r="P27" s="131">
        <v>138.69999999999999</v>
      </c>
      <c r="Q27" s="131">
        <v>138.69999999999999</v>
      </c>
      <c r="R27" s="131">
        <v>144.9</v>
      </c>
      <c r="S27" s="131">
        <v>136.6</v>
      </c>
      <c r="T27" s="131">
        <v>162.1</v>
      </c>
      <c r="U27" s="131">
        <v>139.19999999999999</v>
      </c>
      <c r="V27" s="131">
        <v>141.80000000000001</v>
      </c>
      <c r="W27" s="131">
        <v>146.4</v>
      </c>
      <c r="X27" s="131">
        <v>123.1</v>
      </c>
      <c r="Y27" s="131">
        <v>123.7</v>
      </c>
      <c r="Z27" s="131">
        <v>120.7</v>
      </c>
      <c r="AA27" s="131">
        <v>141.30000000000001</v>
      </c>
      <c r="AB27" s="131">
        <v>140.19999999999999</v>
      </c>
      <c r="AC27" s="131">
        <v>140.30000000000001</v>
      </c>
      <c r="AD27" s="131">
        <v>140</v>
      </c>
      <c r="AE27" s="131">
        <v>141.6</v>
      </c>
      <c r="AF27" s="131">
        <v>140.6</v>
      </c>
      <c r="AG27" s="131">
        <v>145.1</v>
      </c>
      <c r="AH27" s="131">
        <v>140.80000000000001</v>
      </c>
      <c r="AI27" s="131">
        <v>133</v>
      </c>
      <c r="AJ27" s="131">
        <v>124.6</v>
      </c>
      <c r="AK27" s="131">
        <v>109</v>
      </c>
      <c r="AL27" s="131">
        <v>105.6</v>
      </c>
      <c r="AM27" s="131">
        <v>110.5</v>
      </c>
      <c r="AN27" s="131">
        <v>107.8</v>
      </c>
      <c r="AO27" s="131">
        <v>98</v>
      </c>
      <c r="AP27" s="131">
        <v>103.5</v>
      </c>
      <c r="AQ27" s="131">
        <v>100.5</v>
      </c>
      <c r="AR27" s="131">
        <v>115.8</v>
      </c>
      <c r="AS27" s="131">
        <v>99.1</v>
      </c>
      <c r="AT27" s="131">
        <v>102.7</v>
      </c>
      <c r="AU27" s="131">
        <v>103</v>
      </c>
      <c r="AV27" s="131">
        <v>159.4</v>
      </c>
      <c r="AW27" s="131">
        <v>120.2</v>
      </c>
      <c r="AX27" s="131">
        <v>118.7</v>
      </c>
      <c r="AY27" s="131">
        <v>146.19999999999999</v>
      </c>
      <c r="AZ27" s="131">
        <v>127.4</v>
      </c>
      <c r="BA27" s="131">
        <v>143.5</v>
      </c>
      <c r="BB27" s="131">
        <v>132.4</v>
      </c>
      <c r="BC27" s="131">
        <v>137.30000000000001</v>
      </c>
      <c r="BD27" s="131">
        <v>128.4</v>
      </c>
      <c r="BE27" s="131">
        <v>119.7</v>
      </c>
      <c r="BF27" s="131">
        <v>121.4</v>
      </c>
      <c r="BG27" s="131">
        <v>118.2</v>
      </c>
      <c r="BH27" s="131">
        <v>131.4</v>
      </c>
      <c r="BI27" s="131">
        <v>122.5</v>
      </c>
      <c r="BJ27" s="131">
        <v>118.7</v>
      </c>
      <c r="BK27" s="131">
        <v>119.2</v>
      </c>
      <c r="BL27" s="131">
        <v>121.7</v>
      </c>
      <c r="BM27" s="131">
        <v>120.9</v>
      </c>
      <c r="BN27" s="131">
        <v>126.4</v>
      </c>
      <c r="BO27" s="131">
        <v>120.2</v>
      </c>
      <c r="BP27" s="131">
        <v>114.6</v>
      </c>
      <c r="BQ27" s="131">
        <v>105.9</v>
      </c>
      <c r="BR27" s="131">
        <v>109.4</v>
      </c>
      <c r="BS27" s="131">
        <v>111.3</v>
      </c>
      <c r="BT27" s="131">
        <v>107.8</v>
      </c>
      <c r="BU27" s="131">
        <v>118.7</v>
      </c>
      <c r="BV27" s="131">
        <v>103.3</v>
      </c>
      <c r="BW27" s="131">
        <v>106.1</v>
      </c>
      <c r="BX27" s="131">
        <v>112.4</v>
      </c>
      <c r="BY27" s="131">
        <v>103.9</v>
      </c>
      <c r="BZ27" s="131">
        <v>117.7</v>
      </c>
      <c r="CA27" s="131">
        <v>117.3</v>
      </c>
      <c r="CB27" s="131">
        <v>118.1</v>
      </c>
      <c r="CC27" s="131">
        <v>150.19999999999999</v>
      </c>
      <c r="CD27" s="131">
        <v>139.6</v>
      </c>
      <c r="CE27" s="131">
        <v>140.6</v>
      </c>
      <c r="CF27" s="131">
        <v>143.30000000000001</v>
      </c>
      <c r="CG27" s="131">
        <v>143.6</v>
      </c>
      <c r="CH27" s="131">
        <v>140.5</v>
      </c>
      <c r="CI27" s="131">
        <v>128.9</v>
      </c>
      <c r="CJ27" s="131">
        <v>133.80000000000001</v>
      </c>
      <c r="CK27" s="131">
        <v>139</v>
      </c>
      <c r="CL27" s="131">
        <v>134.1</v>
      </c>
      <c r="CM27" s="131">
        <v>139</v>
      </c>
      <c r="CN27" s="131">
        <v>138.69999999999999</v>
      </c>
      <c r="CO27" s="131">
        <v>127.9</v>
      </c>
      <c r="CP27" s="131">
        <v>110.9</v>
      </c>
      <c r="CQ27" s="131">
        <v>120.8</v>
      </c>
      <c r="CR27" s="131">
        <v>127.7</v>
      </c>
      <c r="CS27" s="131">
        <v>126</v>
      </c>
      <c r="CT27" s="131">
        <v>136.69999999999999</v>
      </c>
      <c r="CU27" s="131">
        <v>146.5</v>
      </c>
      <c r="CV27" s="131">
        <v>134.5</v>
      </c>
      <c r="CW27" s="131">
        <v>101.4</v>
      </c>
      <c r="CX27" s="131">
        <v>96.7</v>
      </c>
      <c r="CY27" s="131">
        <v>131.9</v>
      </c>
      <c r="CZ27" s="131">
        <v>124.8</v>
      </c>
      <c r="DA27" s="131">
        <v>133.30000000000001</v>
      </c>
      <c r="DB27" s="131">
        <v>113.9</v>
      </c>
      <c r="DC27" s="131">
        <v>115.8</v>
      </c>
      <c r="DD27" s="131">
        <v>115.8</v>
      </c>
      <c r="DE27" s="131">
        <v>110.2</v>
      </c>
      <c r="DF27" s="131">
        <v>117.3</v>
      </c>
      <c r="DG27" s="131">
        <v>133.80000000000001</v>
      </c>
      <c r="DH27" s="131">
        <v>128.30000000000001</v>
      </c>
      <c r="DI27" s="131">
        <v>122.4</v>
      </c>
      <c r="DJ27" s="131">
        <v>122.2</v>
      </c>
      <c r="DK27" s="131">
        <v>142</v>
      </c>
      <c r="DL27" s="131">
        <v>144.30000000000001</v>
      </c>
      <c r="DM27" s="131">
        <v>145.69999999999999</v>
      </c>
      <c r="DN27" s="131">
        <v>145</v>
      </c>
      <c r="DO27" s="131">
        <v>143</v>
      </c>
      <c r="DP27" s="131">
        <v>116.4</v>
      </c>
      <c r="DQ27" s="131">
        <v>126.8</v>
      </c>
      <c r="DR27" s="131">
        <v>121.8</v>
      </c>
      <c r="DS27" s="131">
        <v>132.80000000000001</v>
      </c>
      <c r="DT27" s="131">
        <v>173.4</v>
      </c>
      <c r="DU27" s="131">
        <v>130.30000000000001</v>
      </c>
      <c r="DV27" s="131">
        <v>126.7</v>
      </c>
      <c r="DW27" s="131">
        <v>124.7</v>
      </c>
      <c r="DX27" s="131">
        <v>121.7</v>
      </c>
      <c r="DY27" s="131">
        <v>160</v>
      </c>
      <c r="DZ27" s="131">
        <v>96.2</v>
      </c>
      <c r="EA27" s="131">
        <v>97.5</v>
      </c>
      <c r="EB27" s="131">
        <v>97.5</v>
      </c>
      <c r="EC27" s="131">
        <v>97.8</v>
      </c>
      <c r="ED27" s="131">
        <v>96.8</v>
      </c>
      <c r="EE27" s="131">
        <v>110.6</v>
      </c>
      <c r="EF27" s="131">
        <v>129.6</v>
      </c>
      <c r="EG27" s="131">
        <v>123.7</v>
      </c>
      <c r="EH27" s="131">
        <v>121.3</v>
      </c>
      <c r="EI27" s="131">
        <v>132.69999999999999</v>
      </c>
      <c r="EJ27" s="131">
        <v>123.7</v>
      </c>
      <c r="EK27" s="131">
        <v>119.4</v>
      </c>
      <c r="EL27" s="131">
        <v>126.1</v>
      </c>
      <c r="EM27" s="131">
        <v>120</v>
      </c>
      <c r="EN27" s="131">
        <v>130.4</v>
      </c>
      <c r="EO27" s="131">
        <v>126.2</v>
      </c>
      <c r="EP27" s="131">
        <v>107.5</v>
      </c>
      <c r="EQ27" s="131">
        <v>107.8</v>
      </c>
      <c r="ER27" s="131">
        <v>105</v>
      </c>
      <c r="ES27" s="131">
        <v>134.19999999999999</v>
      </c>
      <c r="ET27" s="131">
        <v>135.9</v>
      </c>
      <c r="EU27" s="131">
        <v>130.30000000000001</v>
      </c>
      <c r="EV27" s="131">
        <v>124.5</v>
      </c>
      <c r="EW27" s="131">
        <v>123.8</v>
      </c>
      <c r="EX27" s="131">
        <v>145.5</v>
      </c>
      <c r="EY27" s="131">
        <v>130.5</v>
      </c>
      <c r="EZ27" s="131">
        <v>126.3</v>
      </c>
      <c r="FA27" s="131">
        <v>126</v>
      </c>
      <c r="FB27" s="131">
        <v>135.9</v>
      </c>
      <c r="FC27" s="131">
        <v>96.1</v>
      </c>
      <c r="FD27" s="131">
        <v>95.7</v>
      </c>
      <c r="FE27" s="131">
        <v>101.3</v>
      </c>
      <c r="FF27" s="131">
        <v>104</v>
      </c>
      <c r="FG27" s="131">
        <v>102.8</v>
      </c>
      <c r="FH27" s="131">
        <v>102.3</v>
      </c>
      <c r="FI27" s="131">
        <v>111.1</v>
      </c>
      <c r="FJ27" s="131">
        <v>110.9</v>
      </c>
      <c r="FK27" s="131">
        <v>100.5</v>
      </c>
      <c r="FL27" s="131">
        <v>104.4</v>
      </c>
      <c r="FM27" s="131">
        <v>103.9</v>
      </c>
      <c r="FN27" s="131">
        <v>106.1</v>
      </c>
      <c r="FO27" s="131">
        <v>100.4</v>
      </c>
      <c r="FP27" s="131">
        <v>109.3</v>
      </c>
      <c r="FQ27" s="131">
        <v>99.5</v>
      </c>
      <c r="FR27" s="131">
        <v>105.5</v>
      </c>
      <c r="FS27" s="131">
        <v>113.4</v>
      </c>
      <c r="FT27" s="131">
        <v>102.3</v>
      </c>
      <c r="FU27" s="131">
        <v>97.6</v>
      </c>
      <c r="FV27" s="131">
        <v>104.8</v>
      </c>
      <c r="FW27" s="131">
        <v>102.7</v>
      </c>
      <c r="FX27" s="131">
        <v>103</v>
      </c>
      <c r="FY27" s="131">
        <v>112.7</v>
      </c>
      <c r="FZ27" s="131">
        <v>116</v>
      </c>
      <c r="GA27" s="131">
        <v>110.7</v>
      </c>
      <c r="GB27" s="131">
        <v>110.1</v>
      </c>
      <c r="GC27" s="131">
        <v>119.5</v>
      </c>
      <c r="GD27" s="131">
        <v>104.8</v>
      </c>
      <c r="GE27" s="131">
        <v>106.2</v>
      </c>
      <c r="GF27" s="125">
        <f t="shared" si="1"/>
        <v>106.69999999999999</v>
      </c>
      <c r="GG27" s="125">
        <f t="shared" si="0"/>
        <v>114.05</v>
      </c>
      <c r="GH27" s="131">
        <v>108.6</v>
      </c>
      <c r="GI27" s="131">
        <v>97</v>
      </c>
      <c r="GJ27" s="131">
        <v>134.9</v>
      </c>
      <c r="GK27" s="131">
        <v>125.9</v>
      </c>
      <c r="GL27" s="131">
        <v>133</v>
      </c>
      <c r="GM27" s="131">
        <v>123.3</v>
      </c>
      <c r="GN27" s="131">
        <v>123.6</v>
      </c>
      <c r="GO27" s="131">
        <v>127.4</v>
      </c>
      <c r="GP27" s="131">
        <v>130.9</v>
      </c>
      <c r="GQ27" s="131">
        <v>128.4</v>
      </c>
      <c r="GR27" s="131">
        <v>131.1</v>
      </c>
      <c r="GS27" s="131">
        <v>131.5</v>
      </c>
      <c r="GT27" s="131">
        <v>102.6</v>
      </c>
      <c r="GU27" s="131">
        <v>133.6</v>
      </c>
      <c r="GV27" s="131">
        <v>134.19999999999999</v>
      </c>
      <c r="GW27" s="131">
        <v>139.1</v>
      </c>
      <c r="GX27" s="131">
        <v>137</v>
      </c>
      <c r="GY27" s="131">
        <v>130.19999999999999</v>
      </c>
      <c r="GZ27" s="131">
        <v>137.4</v>
      </c>
      <c r="HA27" s="131">
        <v>131.4</v>
      </c>
      <c r="HB27" s="131">
        <v>142.30000000000001</v>
      </c>
      <c r="HC27" s="131">
        <v>137</v>
      </c>
      <c r="HD27" s="131">
        <v>124.4</v>
      </c>
    </row>
    <row r="28" spans="1:212" s="43" customFormat="1" ht="21.9" customHeight="1" x14ac:dyDescent="0.25">
      <c r="A28" s="457">
        <v>2002</v>
      </c>
      <c r="B28" s="131">
        <v>110</v>
      </c>
      <c r="C28" s="131">
        <v>103.4</v>
      </c>
      <c r="D28" s="131">
        <v>103.6</v>
      </c>
      <c r="E28" s="131">
        <v>101.7</v>
      </c>
      <c r="F28" s="131">
        <v>99.7</v>
      </c>
      <c r="G28" s="131">
        <v>159.5</v>
      </c>
      <c r="H28" s="131">
        <v>113.3</v>
      </c>
      <c r="I28" s="131">
        <v>110.2</v>
      </c>
      <c r="J28" s="131">
        <v>100.4</v>
      </c>
      <c r="K28" s="131">
        <v>102.1</v>
      </c>
      <c r="L28" s="131">
        <v>136.5</v>
      </c>
      <c r="M28" s="131">
        <v>133.4</v>
      </c>
      <c r="N28" s="131">
        <v>136</v>
      </c>
      <c r="O28" s="131">
        <v>136.4</v>
      </c>
      <c r="P28" s="131">
        <v>136.30000000000001</v>
      </c>
      <c r="Q28" s="131">
        <v>135.30000000000001</v>
      </c>
      <c r="R28" s="131">
        <v>138.4</v>
      </c>
      <c r="S28" s="131">
        <v>134.19999999999999</v>
      </c>
      <c r="T28" s="131">
        <v>157.9</v>
      </c>
      <c r="U28" s="131">
        <v>135.9</v>
      </c>
      <c r="V28" s="131">
        <v>136.9</v>
      </c>
      <c r="W28" s="131">
        <v>143.80000000000001</v>
      </c>
      <c r="X28" s="131">
        <v>118.7</v>
      </c>
      <c r="Y28" s="131">
        <v>121.3</v>
      </c>
      <c r="Z28" s="131">
        <v>116.7</v>
      </c>
      <c r="AA28" s="131">
        <v>133.80000000000001</v>
      </c>
      <c r="AB28" s="131">
        <v>133.6</v>
      </c>
      <c r="AC28" s="131">
        <v>133.1</v>
      </c>
      <c r="AD28" s="131">
        <v>133.30000000000001</v>
      </c>
      <c r="AE28" s="131">
        <v>134.80000000000001</v>
      </c>
      <c r="AF28" s="131">
        <v>133.5</v>
      </c>
      <c r="AG28" s="131">
        <v>136.19999999999999</v>
      </c>
      <c r="AH28" s="131">
        <v>133.9</v>
      </c>
      <c r="AI28" s="131">
        <v>129.4</v>
      </c>
      <c r="AJ28" s="131">
        <v>120.3</v>
      </c>
      <c r="AK28" s="131">
        <v>107.1</v>
      </c>
      <c r="AL28" s="131">
        <v>104.6</v>
      </c>
      <c r="AM28" s="131">
        <v>107.4</v>
      </c>
      <c r="AN28" s="131">
        <v>106.7</v>
      </c>
      <c r="AO28" s="131">
        <v>97.3</v>
      </c>
      <c r="AP28" s="131">
        <v>102.8</v>
      </c>
      <c r="AQ28" s="131">
        <v>99.7</v>
      </c>
      <c r="AR28" s="131">
        <v>113</v>
      </c>
      <c r="AS28" s="131">
        <v>98.3</v>
      </c>
      <c r="AT28" s="131">
        <v>101.9</v>
      </c>
      <c r="AU28" s="131">
        <v>102</v>
      </c>
      <c r="AV28" s="131">
        <v>157.19999999999999</v>
      </c>
      <c r="AW28" s="131">
        <v>118.3</v>
      </c>
      <c r="AX28" s="131">
        <v>117.1</v>
      </c>
      <c r="AY28" s="131">
        <v>141.19999999999999</v>
      </c>
      <c r="AZ28" s="131">
        <v>123.8</v>
      </c>
      <c r="BA28" s="131">
        <v>138.5</v>
      </c>
      <c r="BB28" s="131">
        <v>129.6</v>
      </c>
      <c r="BC28" s="131">
        <v>132.9</v>
      </c>
      <c r="BD28" s="131">
        <v>125.3</v>
      </c>
      <c r="BE28" s="131">
        <v>117.5</v>
      </c>
      <c r="BF28" s="131">
        <v>119</v>
      </c>
      <c r="BG28" s="131">
        <v>116.4</v>
      </c>
      <c r="BH28" s="131">
        <v>129.1</v>
      </c>
      <c r="BI28" s="131">
        <v>120.5</v>
      </c>
      <c r="BJ28" s="131">
        <v>116.7</v>
      </c>
      <c r="BK28" s="131">
        <v>117.1</v>
      </c>
      <c r="BL28" s="131">
        <v>119.9</v>
      </c>
      <c r="BM28" s="131">
        <v>116</v>
      </c>
      <c r="BN28" s="131">
        <v>122.1</v>
      </c>
      <c r="BO28" s="131">
        <v>116.7</v>
      </c>
      <c r="BP28" s="131">
        <v>111.4</v>
      </c>
      <c r="BQ28" s="131">
        <v>103.7</v>
      </c>
      <c r="BR28" s="131">
        <v>107.8</v>
      </c>
      <c r="BS28" s="131">
        <v>109.6</v>
      </c>
      <c r="BT28" s="131">
        <v>106.2</v>
      </c>
      <c r="BU28" s="131">
        <v>116.4</v>
      </c>
      <c r="BV28" s="131">
        <v>102.5</v>
      </c>
      <c r="BW28" s="131">
        <v>105</v>
      </c>
      <c r="BX28" s="131">
        <v>110.6</v>
      </c>
      <c r="BY28" s="131">
        <v>102.1</v>
      </c>
      <c r="BZ28" s="131">
        <v>117.5</v>
      </c>
      <c r="CA28" s="131">
        <v>117.1</v>
      </c>
      <c r="CB28" s="131">
        <v>115.6</v>
      </c>
      <c r="CC28" s="131">
        <v>145.6</v>
      </c>
      <c r="CD28" s="131">
        <v>136</v>
      </c>
      <c r="CE28" s="131">
        <v>135</v>
      </c>
      <c r="CF28" s="131">
        <v>136.9</v>
      </c>
      <c r="CG28" s="131">
        <v>137.30000000000001</v>
      </c>
      <c r="CH28" s="131">
        <v>134.9</v>
      </c>
      <c r="CI28" s="131">
        <v>124.7</v>
      </c>
      <c r="CJ28" s="131">
        <v>128.30000000000001</v>
      </c>
      <c r="CK28" s="131">
        <v>134.9</v>
      </c>
      <c r="CL28" s="131">
        <v>131.4</v>
      </c>
      <c r="CM28" s="131">
        <v>134.30000000000001</v>
      </c>
      <c r="CN28" s="131">
        <v>134.19999999999999</v>
      </c>
      <c r="CO28" s="131">
        <v>126.9</v>
      </c>
      <c r="CP28" s="131">
        <v>107.4</v>
      </c>
      <c r="CQ28" s="131">
        <v>119.9</v>
      </c>
      <c r="CR28" s="131">
        <v>125.3</v>
      </c>
      <c r="CS28" s="131">
        <v>124.4</v>
      </c>
      <c r="CT28" s="131">
        <v>131.9</v>
      </c>
      <c r="CU28" s="131">
        <v>139.5</v>
      </c>
      <c r="CV28" s="131">
        <v>130</v>
      </c>
      <c r="CW28" s="131">
        <v>101</v>
      </c>
      <c r="CX28" s="131">
        <v>96.3</v>
      </c>
      <c r="CY28" s="131">
        <v>128.4</v>
      </c>
      <c r="CZ28" s="131">
        <v>122.7</v>
      </c>
      <c r="DA28" s="131">
        <v>129.6</v>
      </c>
      <c r="DB28" s="131">
        <v>112.5</v>
      </c>
      <c r="DC28" s="131">
        <v>114.6</v>
      </c>
      <c r="DD28" s="131">
        <v>114.5</v>
      </c>
      <c r="DE28" s="131">
        <v>108.2</v>
      </c>
      <c r="DF28" s="131">
        <v>115</v>
      </c>
      <c r="DG28" s="131">
        <v>131.9</v>
      </c>
      <c r="DH28" s="131">
        <v>126.4</v>
      </c>
      <c r="DI28" s="131">
        <v>119.9</v>
      </c>
      <c r="DJ28" s="131">
        <v>119.6</v>
      </c>
      <c r="DK28" s="131">
        <v>135.9</v>
      </c>
      <c r="DL28" s="131">
        <v>138.5</v>
      </c>
      <c r="DM28" s="131">
        <v>140.19999999999999</v>
      </c>
      <c r="DN28" s="131">
        <v>140.1</v>
      </c>
      <c r="DO28" s="131">
        <v>137.6</v>
      </c>
      <c r="DP28" s="131">
        <v>114.6</v>
      </c>
      <c r="DQ28" s="131">
        <v>122.6</v>
      </c>
      <c r="DR28" s="131">
        <v>119</v>
      </c>
      <c r="DS28" s="131">
        <v>128.5</v>
      </c>
      <c r="DT28" s="131">
        <v>170.1</v>
      </c>
      <c r="DU28" s="131">
        <v>127.1</v>
      </c>
      <c r="DV28" s="131">
        <v>123</v>
      </c>
      <c r="DW28" s="131">
        <v>121.8</v>
      </c>
      <c r="DX28" s="131">
        <v>118.4</v>
      </c>
      <c r="DY28" s="131">
        <v>154.80000000000001</v>
      </c>
      <c r="DZ28" s="131">
        <v>94.8</v>
      </c>
      <c r="EA28" s="131">
        <v>96.1</v>
      </c>
      <c r="EB28" s="131">
        <v>96.1</v>
      </c>
      <c r="EC28" s="131">
        <v>96.3</v>
      </c>
      <c r="ED28" s="131">
        <v>95.5</v>
      </c>
      <c r="EE28" s="131">
        <v>106.3</v>
      </c>
      <c r="EF28" s="131">
        <v>127.2</v>
      </c>
      <c r="EG28" s="131">
        <v>120.9</v>
      </c>
      <c r="EH28" s="131">
        <v>119.2</v>
      </c>
      <c r="EI28" s="131">
        <v>130</v>
      </c>
      <c r="EJ28" s="131">
        <v>120.9</v>
      </c>
      <c r="EK28" s="131">
        <v>117.5</v>
      </c>
      <c r="EL28" s="131">
        <v>124.3</v>
      </c>
      <c r="EM28" s="131">
        <v>118</v>
      </c>
      <c r="EN28" s="131">
        <v>128.4</v>
      </c>
      <c r="EO28" s="131">
        <v>123.6</v>
      </c>
      <c r="EP28" s="131">
        <v>106.3</v>
      </c>
      <c r="EQ28" s="131">
        <v>106</v>
      </c>
      <c r="ER28" s="131">
        <v>104.1</v>
      </c>
      <c r="ES28" s="131">
        <v>132.19999999999999</v>
      </c>
      <c r="ET28" s="131">
        <v>133.9</v>
      </c>
      <c r="EU28" s="131">
        <v>128.1</v>
      </c>
      <c r="EV28" s="131">
        <v>122.1</v>
      </c>
      <c r="EW28" s="131">
        <v>121.1</v>
      </c>
      <c r="EX28" s="131">
        <v>142</v>
      </c>
      <c r="EY28" s="131">
        <v>127.8</v>
      </c>
      <c r="EZ28" s="131">
        <v>123.4</v>
      </c>
      <c r="FA28" s="131">
        <v>124.2</v>
      </c>
      <c r="FB28" s="131">
        <v>131.1</v>
      </c>
      <c r="FC28" s="131">
        <v>94.8</v>
      </c>
      <c r="FD28" s="131">
        <v>93.9</v>
      </c>
      <c r="FE28" s="131">
        <v>100.2</v>
      </c>
      <c r="FF28" s="131">
        <v>103.2</v>
      </c>
      <c r="FG28" s="131">
        <v>102.2</v>
      </c>
      <c r="FH28" s="131">
        <v>101.2</v>
      </c>
      <c r="FI28" s="131">
        <v>107.6</v>
      </c>
      <c r="FJ28" s="131">
        <v>109.2</v>
      </c>
      <c r="FK28" s="131">
        <v>99.9</v>
      </c>
      <c r="FL28" s="131">
        <v>101.9</v>
      </c>
      <c r="FM28" s="131">
        <v>102.4</v>
      </c>
      <c r="FN28" s="131">
        <v>104.5</v>
      </c>
      <c r="FO28" s="131">
        <v>98.9</v>
      </c>
      <c r="FP28" s="131">
        <v>107.9</v>
      </c>
      <c r="FQ28" s="131">
        <v>98.7</v>
      </c>
      <c r="FR28" s="131">
        <v>104.6</v>
      </c>
      <c r="FS28" s="131">
        <v>111.5</v>
      </c>
      <c r="FT28" s="131">
        <v>100.5</v>
      </c>
      <c r="FU28" s="131">
        <v>95.9</v>
      </c>
      <c r="FV28" s="131">
        <v>103.7</v>
      </c>
      <c r="FW28" s="131">
        <v>100.5</v>
      </c>
      <c r="FX28" s="131">
        <v>101.4</v>
      </c>
      <c r="FY28" s="131">
        <v>110.8</v>
      </c>
      <c r="FZ28" s="131">
        <v>113.7</v>
      </c>
      <c r="GA28" s="131">
        <v>109</v>
      </c>
      <c r="GB28" s="131">
        <v>108.4</v>
      </c>
      <c r="GC28" s="131">
        <v>115.1</v>
      </c>
      <c r="GD28" s="131">
        <v>102.9</v>
      </c>
      <c r="GE28" s="131">
        <v>104.1</v>
      </c>
      <c r="GF28" s="125">
        <f t="shared" si="1"/>
        <v>104.75</v>
      </c>
      <c r="GG28" s="125">
        <f t="shared" si="0"/>
        <v>110.85</v>
      </c>
      <c r="GH28" s="131">
        <v>106.6</v>
      </c>
      <c r="GI28" s="131">
        <v>95.2</v>
      </c>
      <c r="GJ28" s="131">
        <v>132.69999999999999</v>
      </c>
      <c r="GK28" s="131">
        <v>123.9</v>
      </c>
      <c r="GL28" s="131">
        <v>131.4</v>
      </c>
      <c r="GM28" s="131">
        <v>121.2</v>
      </c>
      <c r="GN28" s="131">
        <v>120.9</v>
      </c>
      <c r="GO28" s="131">
        <v>123</v>
      </c>
      <c r="GP28" s="131">
        <v>127.3</v>
      </c>
      <c r="GQ28" s="131">
        <v>124.5</v>
      </c>
      <c r="GR28" s="131">
        <v>128.19999999999999</v>
      </c>
      <c r="GS28" s="131">
        <v>126.5</v>
      </c>
      <c r="GT28" s="131">
        <v>101.7</v>
      </c>
      <c r="GU28" s="131">
        <v>122.5</v>
      </c>
      <c r="GV28" s="131">
        <v>122.2</v>
      </c>
      <c r="GW28" s="131">
        <v>136.30000000000001</v>
      </c>
      <c r="GX28" s="131">
        <v>134.1</v>
      </c>
      <c r="GY28" s="131">
        <v>127.2</v>
      </c>
      <c r="GZ28" s="131">
        <v>134.9</v>
      </c>
      <c r="HA28" s="131">
        <v>128.4</v>
      </c>
      <c r="HB28" s="131">
        <v>139.80000000000001</v>
      </c>
      <c r="HC28" s="131">
        <v>134.6</v>
      </c>
      <c r="HD28" s="131">
        <v>121.4</v>
      </c>
    </row>
    <row r="29" spans="1:212" s="43" customFormat="1" ht="21.9" customHeight="1" x14ac:dyDescent="0.25">
      <c r="A29" s="457">
        <v>2001</v>
      </c>
      <c r="B29" s="131">
        <v>106</v>
      </c>
      <c r="C29" s="131">
        <v>100.5</v>
      </c>
      <c r="D29" s="131">
        <v>100.6</v>
      </c>
      <c r="E29" s="131">
        <v>98.3</v>
      </c>
      <c r="F29" s="131">
        <v>95.9</v>
      </c>
      <c r="G29" s="131">
        <v>152.6</v>
      </c>
      <c r="H29" s="131">
        <v>109</v>
      </c>
      <c r="I29" s="131">
        <v>106.4</v>
      </c>
      <c r="J29" s="131">
        <v>97.3</v>
      </c>
      <c r="K29" s="131">
        <v>98.7</v>
      </c>
      <c r="L29" s="131">
        <v>132.5</v>
      </c>
      <c r="M29" s="131">
        <v>129.30000000000001</v>
      </c>
      <c r="N29" s="131">
        <v>132.80000000000001</v>
      </c>
      <c r="O29" s="131">
        <v>132.4</v>
      </c>
      <c r="P29" s="131">
        <v>132.4</v>
      </c>
      <c r="Q29" s="131">
        <v>131.4</v>
      </c>
      <c r="R29" s="131">
        <v>135.5</v>
      </c>
      <c r="S29" s="131">
        <v>129.69999999999999</v>
      </c>
      <c r="T29" s="131">
        <v>151.80000000000001</v>
      </c>
      <c r="U29" s="131">
        <v>131.5</v>
      </c>
      <c r="V29" s="131">
        <v>134.1</v>
      </c>
      <c r="W29" s="131">
        <v>140.19999999999999</v>
      </c>
      <c r="X29" s="131">
        <v>113.3</v>
      </c>
      <c r="Y29" s="131">
        <v>117.2</v>
      </c>
      <c r="Z29" s="131">
        <v>113.1</v>
      </c>
      <c r="AA29" s="131">
        <v>128.6</v>
      </c>
      <c r="AB29" s="131">
        <v>128.5</v>
      </c>
      <c r="AC29" s="131">
        <v>128.5</v>
      </c>
      <c r="AD29" s="131">
        <v>128.30000000000001</v>
      </c>
      <c r="AE29" s="131">
        <v>128.6</v>
      </c>
      <c r="AF29" s="131">
        <v>128.19999999999999</v>
      </c>
      <c r="AG29" s="131">
        <v>131.5</v>
      </c>
      <c r="AH29" s="131">
        <v>128.80000000000001</v>
      </c>
      <c r="AI29" s="131">
        <v>124.8</v>
      </c>
      <c r="AJ29" s="131">
        <v>115.9</v>
      </c>
      <c r="AK29" s="131">
        <v>104.3</v>
      </c>
      <c r="AL29" s="131">
        <v>100.8</v>
      </c>
      <c r="AM29" s="131">
        <v>104.6</v>
      </c>
      <c r="AN29" s="131">
        <v>103.8</v>
      </c>
      <c r="AO29" s="131">
        <v>94.8</v>
      </c>
      <c r="AP29" s="131">
        <v>100.3</v>
      </c>
      <c r="AQ29" s="131">
        <v>96.4</v>
      </c>
      <c r="AR29" s="131">
        <v>109.1</v>
      </c>
      <c r="AS29" s="131">
        <v>95.5</v>
      </c>
      <c r="AT29" s="131">
        <v>99</v>
      </c>
      <c r="AU29" s="131">
        <v>99</v>
      </c>
      <c r="AV29" s="131">
        <v>150</v>
      </c>
      <c r="AW29" s="131">
        <v>114.3</v>
      </c>
      <c r="AX29" s="131">
        <v>113.4</v>
      </c>
      <c r="AY29" s="131">
        <v>135.80000000000001</v>
      </c>
      <c r="AZ29" s="131">
        <v>120.1</v>
      </c>
      <c r="BA29" s="131">
        <v>133.69999999999999</v>
      </c>
      <c r="BB29" s="131">
        <v>124.3</v>
      </c>
      <c r="BC29" s="131">
        <v>127.8</v>
      </c>
      <c r="BD29" s="131">
        <v>119.8</v>
      </c>
      <c r="BE29" s="131">
        <v>113.4</v>
      </c>
      <c r="BF29" s="131">
        <v>115.6</v>
      </c>
      <c r="BG29" s="131">
        <v>112.1</v>
      </c>
      <c r="BH29" s="131">
        <v>123.4</v>
      </c>
      <c r="BI29" s="131">
        <v>116.4</v>
      </c>
      <c r="BJ29" s="131">
        <v>112.8</v>
      </c>
      <c r="BK29" s="131">
        <v>111.6</v>
      </c>
      <c r="BL29" s="131">
        <v>115.5</v>
      </c>
      <c r="BM29" s="131">
        <v>112.5</v>
      </c>
      <c r="BN29" s="131">
        <v>117.5</v>
      </c>
      <c r="BO29" s="131">
        <v>113.2</v>
      </c>
      <c r="BP29" s="131">
        <v>107.7</v>
      </c>
      <c r="BQ29" s="131">
        <v>100.6</v>
      </c>
      <c r="BR29" s="131">
        <v>104.3</v>
      </c>
      <c r="BS29" s="131">
        <v>105.2</v>
      </c>
      <c r="BT29" s="131">
        <v>103.3</v>
      </c>
      <c r="BU29" s="131">
        <v>112.7</v>
      </c>
      <c r="BV29" s="131">
        <v>99.4</v>
      </c>
      <c r="BW29" s="131">
        <v>101.3</v>
      </c>
      <c r="BX29" s="131">
        <v>104.6</v>
      </c>
      <c r="BY29" s="131">
        <v>98.3</v>
      </c>
      <c r="BZ29" s="131">
        <v>114.6</v>
      </c>
      <c r="CA29" s="131">
        <v>114.3</v>
      </c>
      <c r="CB29" s="131">
        <v>111.7</v>
      </c>
      <c r="CC29" s="131">
        <v>140.9</v>
      </c>
      <c r="CD29" s="131">
        <v>132.1</v>
      </c>
      <c r="CE29" s="131">
        <v>131.4</v>
      </c>
      <c r="CF29" s="131">
        <v>133.1</v>
      </c>
      <c r="CG29" s="131">
        <v>132.9</v>
      </c>
      <c r="CH29" s="131">
        <v>131.30000000000001</v>
      </c>
      <c r="CI29" s="131">
        <v>120.3</v>
      </c>
      <c r="CJ29" s="131">
        <v>124.5</v>
      </c>
      <c r="CK29" s="131">
        <v>130.1</v>
      </c>
      <c r="CL29" s="131">
        <v>126.8</v>
      </c>
      <c r="CM29" s="131">
        <v>129.80000000000001</v>
      </c>
      <c r="CN29" s="131">
        <v>129.4</v>
      </c>
      <c r="CO29" s="131">
        <v>122.4</v>
      </c>
      <c r="CP29" s="131">
        <v>104.3</v>
      </c>
      <c r="CQ29" s="131">
        <v>115.2</v>
      </c>
      <c r="CR29" s="131">
        <v>120.1</v>
      </c>
      <c r="CS29" s="131">
        <v>119.7</v>
      </c>
      <c r="CT29" s="131">
        <v>131.4</v>
      </c>
      <c r="CU29" s="131">
        <v>136.1</v>
      </c>
      <c r="CV29" s="131">
        <v>124.9</v>
      </c>
      <c r="CW29" s="131">
        <v>98.7</v>
      </c>
      <c r="CX29" s="131">
        <v>93.9</v>
      </c>
      <c r="CY29" s="131">
        <v>121.8</v>
      </c>
      <c r="CZ29" s="131">
        <v>114.7</v>
      </c>
      <c r="DA29" s="131">
        <v>125.5</v>
      </c>
      <c r="DB29" s="131">
        <v>106.7</v>
      </c>
      <c r="DC29" s="131">
        <v>117.5</v>
      </c>
      <c r="DD29" s="131">
        <v>117.7</v>
      </c>
      <c r="DE29" s="131">
        <v>101.3</v>
      </c>
      <c r="DF29" s="131">
        <v>111.6</v>
      </c>
      <c r="DG29" s="131">
        <v>127.8</v>
      </c>
      <c r="DH29" s="131">
        <v>122.5</v>
      </c>
      <c r="DI29" s="131">
        <v>116.2</v>
      </c>
      <c r="DJ29" s="131">
        <v>116.2</v>
      </c>
      <c r="DK29" s="131">
        <v>133.4</v>
      </c>
      <c r="DL29" s="131">
        <v>136.69999999999999</v>
      </c>
      <c r="DM29" s="131">
        <v>136.9</v>
      </c>
      <c r="DN29" s="131">
        <v>136.80000000000001</v>
      </c>
      <c r="DO29" s="131">
        <v>136</v>
      </c>
      <c r="DP29" s="131">
        <v>111.4</v>
      </c>
      <c r="DQ29" s="131">
        <v>119.2</v>
      </c>
      <c r="DR29" s="131">
        <v>116</v>
      </c>
      <c r="DS29" s="131">
        <v>125.2</v>
      </c>
      <c r="DT29" s="131">
        <v>164.4</v>
      </c>
      <c r="DU29" s="131">
        <v>123.1</v>
      </c>
      <c r="DV29" s="131">
        <v>120.1</v>
      </c>
      <c r="DW29" s="131">
        <v>118.6</v>
      </c>
      <c r="DX29" s="131">
        <v>115.3</v>
      </c>
      <c r="DY29" s="131">
        <v>151.4</v>
      </c>
      <c r="DZ29" s="131">
        <v>91.5</v>
      </c>
      <c r="EA29" s="131">
        <v>92.9</v>
      </c>
      <c r="EB29" s="131">
        <v>92.9</v>
      </c>
      <c r="EC29" s="131">
        <v>93.3</v>
      </c>
      <c r="ED29" s="131">
        <v>92.3</v>
      </c>
      <c r="EE29" s="131">
        <v>103.1</v>
      </c>
      <c r="EF29" s="131">
        <v>123.5</v>
      </c>
      <c r="EG29" s="131">
        <v>117.7</v>
      </c>
      <c r="EH29" s="131">
        <v>115.9</v>
      </c>
      <c r="EI29" s="131">
        <v>125.9</v>
      </c>
      <c r="EJ29" s="131">
        <v>117.1</v>
      </c>
      <c r="EK29" s="131">
        <v>114</v>
      </c>
      <c r="EL29" s="131">
        <v>120.4</v>
      </c>
      <c r="EM29" s="131">
        <v>114.7</v>
      </c>
      <c r="EN29" s="131">
        <v>123.8</v>
      </c>
      <c r="EO29" s="131">
        <v>119.9</v>
      </c>
      <c r="EP29" s="131">
        <v>102</v>
      </c>
      <c r="EQ29" s="131">
        <v>102.1</v>
      </c>
      <c r="ER29" s="131">
        <v>99.7</v>
      </c>
      <c r="ES29" s="131">
        <v>129.80000000000001</v>
      </c>
      <c r="ET29" s="131">
        <v>131.19999999999999</v>
      </c>
      <c r="EU29" s="131">
        <v>123.5</v>
      </c>
      <c r="EV29" s="131">
        <v>118.9</v>
      </c>
      <c r="EW29" s="131">
        <v>118.4</v>
      </c>
      <c r="EX29" s="131">
        <v>136.9</v>
      </c>
      <c r="EY29" s="131">
        <v>124.1</v>
      </c>
      <c r="EZ29" s="131">
        <v>120.4</v>
      </c>
      <c r="FA29" s="131">
        <v>121.1</v>
      </c>
      <c r="FB29" s="131">
        <v>127.8</v>
      </c>
      <c r="FC29" s="131">
        <v>92.1</v>
      </c>
      <c r="FD29" s="131">
        <v>91.3</v>
      </c>
      <c r="FE29" s="131">
        <v>96.8</v>
      </c>
      <c r="FF29" s="131">
        <v>99.7</v>
      </c>
      <c r="FG29" s="131">
        <v>98.2</v>
      </c>
      <c r="FH29" s="131">
        <v>96.5</v>
      </c>
      <c r="FI29" s="131">
        <v>102.6</v>
      </c>
      <c r="FJ29" s="131">
        <v>104.3</v>
      </c>
      <c r="FK29" s="131">
        <v>93.4</v>
      </c>
      <c r="FL29" s="131">
        <v>98.4</v>
      </c>
      <c r="FM29" s="131">
        <v>99.8</v>
      </c>
      <c r="FN29" s="131">
        <v>102.3</v>
      </c>
      <c r="FO29" s="131">
        <v>96.6</v>
      </c>
      <c r="FP29" s="131">
        <v>103.8</v>
      </c>
      <c r="FQ29" s="131">
        <v>95.5</v>
      </c>
      <c r="FR29" s="131">
        <v>100.9</v>
      </c>
      <c r="FS29" s="131">
        <v>107.8</v>
      </c>
      <c r="FT29" s="131">
        <v>97.6</v>
      </c>
      <c r="FU29" s="131">
        <v>93.4</v>
      </c>
      <c r="FV29" s="131">
        <v>100.5</v>
      </c>
      <c r="FW29" s="131">
        <v>97.8</v>
      </c>
      <c r="FX29" s="131">
        <v>97.3</v>
      </c>
      <c r="FY29" s="131">
        <v>107.7</v>
      </c>
      <c r="FZ29" s="131">
        <v>109.1</v>
      </c>
      <c r="GA29" s="131">
        <v>105.7</v>
      </c>
      <c r="GB29" s="131">
        <v>105.2</v>
      </c>
      <c r="GC29" s="131">
        <v>110.8</v>
      </c>
      <c r="GD29" s="131">
        <v>99.8</v>
      </c>
      <c r="GE29" s="131">
        <v>100.3</v>
      </c>
      <c r="GF29" s="125">
        <f t="shared" si="1"/>
        <v>101.35</v>
      </c>
      <c r="GG29" s="125">
        <f t="shared" si="0"/>
        <v>106.85</v>
      </c>
      <c r="GH29" s="131">
        <v>102.9</v>
      </c>
      <c r="GI29" s="131">
        <v>92.1</v>
      </c>
      <c r="GJ29" s="131">
        <v>127.9</v>
      </c>
      <c r="GK29" s="131">
        <v>120.3</v>
      </c>
      <c r="GL29" s="131">
        <v>125.7</v>
      </c>
      <c r="GM29" s="131">
        <v>114.6</v>
      </c>
      <c r="GN29" s="131">
        <v>117.5</v>
      </c>
      <c r="GO29" s="131">
        <v>119.1</v>
      </c>
      <c r="GP29" s="131">
        <v>123.6</v>
      </c>
      <c r="GQ29" s="131">
        <v>120.6</v>
      </c>
      <c r="GR29" s="131">
        <v>123.9</v>
      </c>
      <c r="GS29" s="131">
        <v>123.3</v>
      </c>
      <c r="GT29" s="131">
        <v>99</v>
      </c>
      <c r="GU29" s="131">
        <v>117.5</v>
      </c>
      <c r="GV29" s="131">
        <v>117.4</v>
      </c>
      <c r="GW29" s="131">
        <v>131.5</v>
      </c>
      <c r="GX29" s="131">
        <v>129.1</v>
      </c>
      <c r="GY29" s="131">
        <v>124.4</v>
      </c>
      <c r="GZ29" s="131">
        <v>130.19999999999999</v>
      </c>
      <c r="HA29" s="131">
        <v>125.5</v>
      </c>
      <c r="HB29" s="131">
        <v>134.69999999999999</v>
      </c>
      <c r="HC29" s="131">
        <v>130.19999999999999</v>
      </c>
      <c r="HD29" s="131">
        <v>117.2</v>
      </c>
    </row>
    <row r="30" spans="1:212" s="43" customFormat="1" x14ac:dyDescent="0.25">
      <c r="A30" s="457">
        <v>2000</v>
      </c>
      <c r="B30" s="131">
        <v>104.1</v>
      </c>
      <c r="C30" s="131">
        <v>98.9</v>
      </c>
      <c r="D30" s="131">
        <v>99.1</v>
      </c>
      <c r="E30" s="131">
        <v>94.2</v>
      </c>
      <c r="F30" s="131">
        <v>94.6</v>
      </c>
      <c r="G30" s="131">
        <v>148.30000000000001</v>
      </c>
      <c r="H30" s="131">
        <v>106.9</v>
      </c>
      <c r="I30" s="131">
        <v>104.9</v>
      </c>
      <c r="J30" s="131">
        <v>94.4</v>
      </c>
      <c r="K30" s="131">
        <v>95.7</v>
      </c>
      <c r="L30" s="131">
        <v>129.4</v>
      </c>
      <c r="M30" s="131">
        <v>125.2</v>
      </c>
      <c r="N30" s="131">
        <v>129.4</v>
      </c>
      <c r="O30" s="131">
        <v>129.9</v>
      </c>
      <c r="P30" s="131">
        <v>129.69999999999999</v>
      </c>
      <c r="Q30" s="131">
        <v>128</v>
      </c>
      <c r="R30" s="131">
        <v>131.5</v>
      </c>
      <c r="S30" s="131">
        <v>127.1</v>
      </c>
      <c r="T30" s="131">
        <v>146.9</v>
      </c>
      <c r="U30" s="131">
        <v>128.69999999999999</v>
      </c>
      <c r="V30" s="131">
        <v>130.69999999999999</v>
      </c>
      <c r="W30" s="131">
        <v>137.1</v>
      </c>
      <c r="X30" s="131">
        <v>109.8</v>
      </c>
      <c r="Y30" s="131">
        <v>111.8</v>
      </c>
      <c r="Z30" s="131">
        <v>108.8</v>
      </c>
      <c r="AA30" s="131">
        <v>122.7</v>
      </c>
      <c r="AB30" s="131">
        <v>122.6</v>
      </c>
      <c r="AC30" s="131">
        <v>122.9</v>
      </c>
      <c r="AD30" s="131">
        <v>122.4</v>
      </c>
      <c r="AE30" s="131">
        <v>122.7</v>
      </c>
      <c r="AF30" s="131">
        <v>121.5</v>
      </c>
      <c r="AG30" s="131">
        <v>126.4</v>
      </c>
      <c r="AH30" s="131">
        <v>123.2</v>
      </c>
      <c r="AI30" s="131">
        <v>117.4</v>
      </c>
      <c r="AJ30" s="131">
        <v>113.8</v>
      </c>
      <c r="AK30" s="131">
        <v>102.4</v>
      </c>
      <c r="AL30" s="131">
        <v>99</v>
      </c>
      <c r="AM30" s="131">
        <v>101.8</v>
      </c>
      <c r="AN30" s="131">
        <v>101.2</v>
      </c>
      <c r="AO30" s="131">
        <v>93.6</v>
      </c>
      <c r="AP30" s="131">
        <v>98.9</v>
      </c>
      <c r="AQ30" s="131">
        <v>94.9</v>
      </c>
      <c r="AR30" s="131">
        <v>106.1</v>
      </c>
      <c r="AS30" s="131">
        <v>94.1</v>
      </c>
      <c r="AT30" s="131">
        <v>97</v>
      </c>
      <c r="AU30" s="131">
        <v>97.5</v>
      </c>
      <c r="AV30" s="131">
        <v>144.80000000000001</v>
      </c>
      <c r="AW30" s="131">
        <v>112.9</v>
      </c>
      <c r="AX30" s="131">
        <v>112.1</v>
      </c>
      <c r="AY30" s="131">
        <v>131.19999999999999</v>
      </c>
      <c r="AZ30" s="131">
        <v>115.1</v>
      </c>
      <c r="BA30" s="131">
        <v>124.6</v>
      </c>
      <c r="BB30" s="131">
        <v>119</v>
      </c>
      <c r="BC30" s="131">
        <v>122.2</v>
      </c>
      <c r="BD30" s="131">
        <v>116.2</v>
      </c>
      <c r="BE30" s="131">
        <v>109.8</v>
      </c>
      <c r="BF30" s="131">
        <v>111.5</v>
      </c>
      <c r="BG30" s="131">
        <v>108.4</v>
      </c>
      <c r="BH30" s="131">
        <v>117.8</v>
      </c>
      <c r="BI30" s="131">
        <v>113.2</v>
      </c>
      <c r="BJ30" s="131">
        <v>109.1</v>
      </c>
      <c r="BK30" s="131">
        <v>106.9</v>
      </c>
      <c r="BL30" s="131">
        <v>110.8</v>
      </c>
      <c r="BM30" s="131">
        <v>108.8</v>
      </c>
      <c r="BN30" s="131">
        <v>112.6</v>
      </c>
      <c r="BO30" s="131">
        <v>108.9</v>
      </c>
      <c r="BP30" s="131">
        <v>99</v>
      </c>
      <c r="BQ30" s="131">
        <v>98.1</v>
      </c>
      <c r="BR30" s="131">
        <v>101</v>
      </c>
      <c r="BS30" s="131">
        <v>101.1</v>
      </c>
      <c r="BT30" s="131">
        <v>101.4</v>
      </c>
      <c r="BU30" s="131">
        <v>109.3</v>
      </c>
      <c r="BV30" s="131">
        <v>97.8</v>
      </c>
      <c r="BW30" s="131">
        <v>99.7</v>
      </c>
      <c r="BX30" s="131">
        <v>102.1</v>
      </c>
      <c r="BY30" s="131">
        <v>96.2</v>
      </c>
      <c r="BZ30" s="131">
        <v>105.7</v>
      </c>
      <c r="CA30" s="131">
        <v>105.4</v>
      </c>
      <c r="CB30" s="131">
        <v>107.7</v>
      </c>
      <c r="CC30" s="131">
        <v>138.9</v>
      </c>
      <c r="CD30" s="131">
        <v>129.4</v>
      </c>
      <c r="CE30" s="131">
        <v>128.4</v>
      </c>
      <c r="CF30" s="131">
        <v>129.69999999999999</v>
      </c>
      <c r="CG30" s="131">
        <v>130.30000000000001</v>
      </c>
      <c r="CH30" s="131">
        <v>128.30000000000001</v>
      </c>
      <c r="CI30" s="131">
        <v>116.7</v>
      </c>
      <c r="CJ30" s="131">
        <v>121</v>
      </c>
      <c r="CK30" s="131">
        <v>127.3</v>
      </c>
      <c r="CL30" s="131">
        <v>124.3</v>
      </c>
      <c r="CM30" s="131">
        <v>125.8</v>
      </c>
      <c r="CN30" s="131">
        <v>125.3</v>
      </c>
      <c r="CO30" s="131">
        <v>119.8</v>
      </c>
      <c r="CP30" s="131">
        <v>102.7</v>
      </c>
      <c r="CQ30" s="131">
        <v>111.6</v>
      </c>
      <c r="CR30" s="131">
        <v>117.6</v>
      </c>
      <c r="CS30" s="131">
        <v>115.9</v>
      </c>
      <c r="CT30" s="131">
        <v>124.1</v>
      </c>
      <c r="CU30" s="131">
        <v>131.1</v>
      </c>
      <c r="CV30" s="131">
        <v>120.1</v>
      </c>
      <c r="CW30" s="131">
        <v>97.2</v>
      </c>
      <c r="CX30" s="131">
        <v>92.9</v>
      </c>
      <c r="CY30" s="131">
        <v>118.2</v>
      </c>
      <c r="CZ30" s="131">
        <v>111.9</v>
      </c>
      <c r="DA30" s="131">
        <v>122.4</v>
      </c>
      <c r="DB30" s="131">
        <v>104.3</v>
      </c>
      <c r="DC30" s="131">
        <v>113.7</v>
      </c>
      <c r="DD30" s="131">
        <v>113.9</v>
      </c>
      <c r="DE30" s="131">
        <v>98.8</v>
      </c>
      <c r="DF30" s="131">
        <v>107</v>
      </c>
      <c r="DG30" s="131">
        <v>125.8</v>
      </c>
      <c r="DH30" s="131">
        <v>118.2</v>
      </c>
      <c r="DI30" s="131">
        <v>111.9</v>
      </c>
      <c r="DJ30" s="131">
        <v>111.9</v>
      </c>
      <c r="DK30" s="131">
        <v>128.4</v>
      </c>
      <c r="DL30" s="131">
        <v>130.5</v>
      </c>
      <c r="DM30" s="131">
        <v>132.6</v>
      </c>
      <c r="DN30" s="131">
        <v>132.4</v>
      </c>
      <c r="DO30" s="131">
        <v>130.6</v>
      </c>
      <c r="DP30" s="131">
        <v>109</v>
      </c>
      <c r="DQ30" s="131">
        <v>116.5</v>
      </c>
      <c r="DR30" s="131">
        <v>112.4</v>
      </c>
      <c r="DS30" s="131">
        <v>122.3</v>
      </c>
      <c r="DT30" s="131">
        <v>159.19999999999999</v>
      </c>
      <c r="DU30" s="131">
        <v>120</v>
      </c>
      <c r="DV30" s="131">
        <v>117.5</v>
      </c>
      <c r="DW30" s="131">
        <v>115.1</v>
      </c>
      <c r="DX30" s="131">
        <v>112.4</v>
      </c>
      <c r="DY30" s="131">
        <v>144.80000000000001</v>
      </c>
      <c r="DZ30" s="131">
        <v>90.3</v>
      </c>
      <c r="EA30" s="131">
        <v>91.6</v>
      </c>
      <c r="EB30" s="131">
        <v>91.6</v>
      </c>
      <c r="EC30" s="131">
        <v>91.9</v>
      </c>
      <c r="ED30" s="131">
        <v>91</v>
      </c>
      <c r="EE30" s="131">
        <v>97.9</v>
      </c>
      <c r="EF30" s="131">
        <v>117.8</v>
      </c>
      <c r="EG30" s="131">
        <v>112.7</v>
      </c>
      <c r="EH30" s="131">
        <v>110.1</v>
      </c>
      <c r="EI30" s="131">
        <v>121.3</v>
      </c>
      <c r="EJ30" s="131">
        <v>112.5</v>
      </c>
      <c r="EK30" s="131">
        <v>109</v>
      </c>
      <c r="EL30" s="131">
        <v>115</v>
      </c>
      <c r="EM30" s="131">
        <v>109.2</v>
      </c>
      <c r="EN30" s="131">
        <v>115.7</v>
      </c>
      <c r="EO30" s="131">
        <v>114.1</v>
      </c>
      <c r="EP30" s="131">
        <v>98.7</v>
      </c>
      <c r="EQ30" s="131">
        <v>98.9</v>
      </c>
      <c r="ER30" s="131">
        <v>97.5</v>
      </c>
      <c r="ES30" s="131">
        <v>126.3</v>
      </c>
      <c r="ET30" s="131">
        <v>127.4</v>
      </c>
      <c r="EU30" s="131">
        <v>119.9</v>
      </c>
      <c r="EV30" s="131">
        <v>114.6</v>
      </c>
      <c r="EW30" s="131">
        <v>114</v>
      </c>
      <c r="EX30" s="131">
        <v>132.1</v>
      </c>
      <c r="EY30" s="131">
        <v>120.9</v>
      </c>
      <c r="EZ30" s="131">
        <v>115.9</v>
      </c>
      <c r="FA30" s="131">
        <v>117.7</v>
      </c>
      <c r="FB30" s="131">
        <v>122.8</v>
      </c>
      <c r="FC30" s="131">
        <v>89.9</v>
      </c>
      <c r="FD30" s="131">
        <v>89.1</v>
      </c>
      <c r="FE30" s="131">
        <v>94.2</v>
      </c>
      <c r="FF30" s="131">
        <v>98</v>
      </c>
      <c r="FG30" s="131">
        <v>96.9</v>
      </c>
      <c r="FH30" s="131">
        <v>95</v>
      </c>
      <c r="FI30" s="131">
        <v>100.8</v>
      </c>
      <c r="FJ30" s="131">
        <v>100.8</v>
      </c>
      <c r="FK30" s="131">
        <v>93.4</v>
      </c>
      <c r="FL30" s="131">
        <v>98.1</v>
      </c>
      <c r="FM30" s="131">
        <v>99.1</v>
      </c>
      <c r="FN30" s="131">
        <v>101.6</v>
      </c>
      <c r="FO30" s="131">
        <v>96.9</v>
      </c>
      <c r="FP30" s="131">
        <v>102.7</v>
      </c>
      <c r="FQ30" s="131">
        <v>92.4</v>
      </c>
      <c r="FR30" s="131">
        <v>99.9</v>
      </c>
      <c r="FS30" s="131">
        <v>106</v>
      </c>
      <c r="FT30" s="131">
        <v>97.6</v>
      </c>
      <c r="FU30" s="131">
        <v>93.4</v>
      </c>
      <c r="FV30" s="131">
        <v>99.4</v>
      </c>
      <c r="FW30" s="131">
        <v>97.3</v>
      </c>
      <c r="FX30" s="131">
        <v>96.9</v>
      </c>
      <c r="FY30" s="131">
        <v>104.6</v>
      </c>
      <c r="FZ30" s="131">
        <v>106.5</v>
      </c>
      <c r="GA30" s="131">
        <v>98.9</v>
      </c>
      <c r="GB30" s="131">
        <v>98.3</v>
      </c>
      <c r="GC30" s="131">
        <v>108.1</v>
      </c>
      <c r="GD30" s="131">
        <v>96.5</v>
      </c>
      <c r="GE30" s="131">
        <v>97.6</v>
      </c>
      <c r="GF30" s="125">
        <f t="shared" si="1"/>
        <v>98.35</v>
      </c>
      <c r="GG30" s="125">
        <f t="shared" si="0"/>
        <v>104.15</v>
      </c>
      <c r="GH30" s="131">
        <v>100.2</v>
      </c>
      <c r="GI30" s="131">
        <v>90.7</v>
      </c>
      <c r="GJ30" s="131">
        <v>124.6</v>
      </c>
      <c r="GK30" s="131">
        <v>118.3</v>
      </c>
      <c r="GL30" s="131">
        <v>122.9</v>
      </c>
      <c r="GM30" s="131">
        <v>111.5</v>
      </c>
      <c r="GN30" s="131">
        <v>114.4</v>
      </c>
      <c r="GO30" s="131">
        <v>114.6</v>
      </c>
      <c r="GP30" s="131">
        <v>119.1</v>
      </c>
      <c r="GQ30" s="131">
        <v>116.6</v>
      </c>
      <c r="GR30" s="131">
        <v>120.5</v>
      </c>
      <c r="GS30" s="131">
        <v>118.7</v>
      </c>
      <c r="GT30" s="131">
        <v>98.1</v>
      </c>
      <c r="GU30" s="131">
        <v>115.9</v>
      </c>
      <c r="GV30" s="131">
        <v>115.8</v>
      </c>
      <c r="GW30" s="131">
        <v>130</v>
      </c>
      <c r="GX30" s="131">
        <v>127.5</v>
      </c>
      <c r="GY30" s="131">
        <v>122.8</v>
      </c>
      <c r="GZ30" s="131">
        <v>128.80000000000001</v>
      </c>
      <c r="HA30" s="131">
        <v>124.1</v>
      </c>
      <c r="HB30" s="131">
        <v>133.1</v>
      </c>
      <c r="HC30" s="131">
        <v>128.4</v>
      </c>
      <c r="HD30" s="131">
        <v>115.6</v>
      </c>
    </row>
    <row r="31" spans="1:212" s="43" customFormat="1" x14ac:dyDescent="0.25">
      <c r="A31" s="457">
        <v>1999</v>
      </c>
      <c r="B31" s="131">
        <v>101.2</v>
      </c>
      <c r="C31" s="131">
        <v>97.4</v>
      </c>
      <c r="D31" s="131">
        <v>97.7</v>
      </c>
      <c r="E31" s="131">
        <v>92.5</v>
      </c>
      <c r="F31" s="131">
        <v>92.8</v>
      </c>
      <c r="G31" s="131">
        <v>145.9</v>
      </c>
      <c r="H31" s="131">
        <v>105.5</v>
      </c>
      <c r="I31" s="131">
        <v>103.3</v>
      </c>
      <c r="J31" s="131">
        <v>93.1</v>
      </c>
      <c r="K31" s="131">
        <v>94.4</v>
      </c>
      <c r="L31" s="131">
        <v>127.9</v>
      </c>
      <c r="M31" s="131">
        <v>123.6</v>
      </c>
      <c r="N31" s="131">
        <v>126.9</v>
      </c>
      <c r="O31" s="131">
        <v>128.69999999999999</v>
      </c>
      <c r="P31" s="131">
        <v>128.19999999999999</v>
      </c>
      <c r="Q31" s="131">
        <v>126.5</v>
      </c>
      <c r="R31" s="131">
        <v>129.4</v>
      </c>
      <c r="S31" s="131">
        <v>124.9</v>
      </c>
      <c r="T31" s="131">
        <v>145.1</v>
      </c>
      <c r="U31" s="131">
        <v>127.2</v>
      </c>
      <c r="V31" s="131">
        <v>127.9</v>
      </c>
      <c r="W31" s="131">
        <v>135.30000000000001</v>
      </c>
      <c r="X31" s="131">
        <v>107</v>
      </c>
      <c r="Y31" s="131">
        <v>109.1</v>
      </c>
      <c r="Z31" s="131">
        <v>107.1</v>
      </c>
      <c r="AA31" s="131">
        <v>121.1</v>
      </c>
      <c r="AB31" s="131">
        <v>121.3</v>
      </c>
      <c r="AC31" s="131">
        <v>121.2</v>
      </c>
      <c r="AD31" s="131">
        <v>121.1</v>
      </c>
      <c r="AE31" s="131">
        <v>121.3</v>
      </c>
      <c r="AF31" s="131">
        <v>120</v>
      </c>
      <c r="AG31" s="131">
        <v>122</v>
      </c>
      <c r="AH31" s="131">
        <v>121.2</v>
      </c>
      <c r="AI31" s="131">
        <v>116.6</v>
      </c>
      <c r="AJ31" s="131">
        <v>111.5</v>
      </c>
      <c r="AK31" s="131">
        <v>101.4</v>
      </c>
      <c r="AL31" s="131">
        <v>98</v>
      </c>
      <c r="AM31" s="131">
        <v>100.8</v>
      </c>
      <c r="AN31" s="131">
        <v>100.1</v>
      </c>
      <c r="AO31" s="131">
        <v>92.5</v>
      </c>
      <c r="AP31" s="131">
        <v>97.9</v>
      </c>
      <c r="AQ31" s="131">
        <v>93.5</v>
      </c>
      <c r="AR31" s="131">
        <v>102.9</v>
      </c>
      <c r="AS31" s="131">
        <v>92.8</v>
      </c>
      <c r="AT31" s="131">
        <v>95.8</v>
      </c>
      <c r="AU31" s="131">
        <v>96</v>
      </c>
      <c r="AV31" s="131">
        <v>143</v>
      </c>
      <c r="AW31" s="131">
        <v>110.2</v>
      </c>
      <c r="AX31" s="131">
        <v>109.6</v>
      </c>
      <c r="AY31" s="131">
        <v>129.6</v>
      </c>
      <c r="AZ31" s="131">
        <v>113</v>
      </c>
      <c r="BA31" s="131">
        <v>122.6</v>
      </c>
      <c r="BB31" s="131">
        <v>116.4</v>
      </c>
      <c r="BC31" s="131">
        <v>120.7</v>
      </c>
      <c r="BD31" s="131">
        <v>113.8</v>
      </c>
      <c r="BE31" s="131">
        <v>107.1</v>
      </c>
      <c r="BF31" s="131">
        <v>109.3</v>
      </c>
      <c r="BG31" s="131">
        <v>106.8</v>
      </c>
      <c r="BH31" s="131">
        <v>112.8</v>
      </c>
      <c r="BI31" s="131">
        <v>110.6</v>
      </c>
      <c r="BJ31" s="131">
        <v>105.7</v>
      </c>
      <c r="BK31" s="131">
        <v>103.7</v>
      </c>
      <c r="BL31" s="131">
        <v>107.9</v>
      </c>
      <c r="BM31" s="131">
        <v>104.1</v>
      </c>
      <c r="BN31" s="131">
        <v>109.2</v>
      </c>
      <c r="BO31" s="131">
        <v>107.6</v>
      </c>
      <c r="BP31" s="131">
        <v>96.7</v>
      </c>
      <c r="BQ31" s="131">
        <v>96.4</v>
      </c>
      <c r="BR31" s="131">
        <v>98.7</v>
      </c>
      <c r="BS31" s="131">
        <v>99.3</v>
      </c>
      <c r="BT31" s="131">
        <v>99.7</v>
      </c>
      <c r="BU31" s="131">
        <v>106.6</v>
      </c>
      <c r="BV31" s="131">
        <v>96.1</v>
      </c>
      <c r="BW31" s="131">
        <v>97.6</v>
      </c>
      <c r="BX31" s="131">
        <v>99.5</v>
      </c>
      <c r="BY31" s="131">
        <v>94.8</v>
      </c>
      <c r="BZ31" s="131">
        <v>105</v>
      </c>
      <c r="CA31" s="131">
        <v>104.7</v>
      </c>
      <c r="CB31" s="131">
        <v>106.4</v>
      </c>
      <c r="CC31" s="131">
        <v>136.19999999999999</v>
      </c>
      <c r="CD31" s="131">
        <v>126.7</v>
      </c>
      <c r="CE31" s="131">
        <v>126.3</v>
      </c>
      <c r="CF31" s="131">
        <v>127.3</v>
      </c>
      <c r="CG31" s="131">
        <v>127.4</v>
      </c>
      <c r="CH31" s="131">
        <v>126.2</v>
      </c>
      <c r="CI31" s="131">
        <v>115</v>
      </c>
      <c r="CJ31" s="131">
        <v>118.8</v>
      </c>
      <c r="CK31" s="131">
        <v>123.8</v>
      </c>
      <c r="CL31" s="131">
        <v>117.5</v>
      </c>
      <c r="CM31" s="131">
        <v>122.7</v>
      </c>
      <c r="CN31" s="131">
        <v>122.6</v>
      </c>
      <c r="CO31" s="131">
        <v>113.7</v>
      </c>
      <c r="CP31" s="131">
        <v>100.9</v>
      </c>
      <c r="CQ31" s="131">
        <v>106.1</v>
      </c>
      <c r="CR31" s="131">
        <v>111.5</v>
      </c>
      <c r="CS31" s="131">
        <v>110.1</v>
      </c>
      <c r="CT31" s="131">
        <v>120.3</v>
      </c>
      <c r="CU31" s="131">
        <v>126.5</v>
      </c>
      <c r="CV31" s="131">
        <v>117.1</v>
      </c>
      <c r="CW31" s="131">
        <v>95.7</v>
      </c>
      <c r="CX31" s="131">
        <v>91.8</v>
      </c>
      <c r="CY31" s="131">
        <v>114.9</v>
      </c>
      <c r="CZ31" s="131">
        <v>106.1</v>
      </c>
      <c r="DA31" s="131">
        <v>119.8</v>
      </c>
      <c r="DB31" s="131">
        <v>101.1</v>
      </c>
      <c r="DC31" s="131">
        <v>112.1</v>
      </c>
      <c r="DD31" s="131">
        <v>112.7</v>
      </c>
      <c r="DE31" s="131">
        <v>96.6</v>
      </c>
      <c r="DF31" s="131">
        <v>104.8</v>
      </c>
      <c r="DG31" s="131">
        <v>121.9</v>
      </c>
      <c r="DH31" s="131">
        <v>114.4</v>
      </c>
      <c r="DI31" s="131">
        <v>109.6</v>
      </c>
      <c r="DJ31" s="131">
        <v>109.6</v>
      </c>
      <c r="DK31" s="131">
        <v>125.3</v>
      </c>
      <c r="DL31" s="131">
        <v>128.80000000000001</v>
      </c>
      <c r="DM31" s="131">
        <v>131.6</v>
      </c>
      <c r="DN31" s="131">
        <v>129.5</v>
      </c>
      <c r="DO31" s="131">
        <v>129.6</v>
      </c>
      <c r="DP31" s="131">
        <v>106.7</v>
      </c>
      <c r="DQ31" s="131">
        <v>114.6</v>
      </c>
      <c r="DR31" s="131">
        <v>108.6</v>
      </c>
      <c r="DS31" s="131">
        <v>120.2</v>
      </c>
      <c r="DT31" s="131">
        <v>155.9</v>
      </c>
      <c r="DU31" s="131">
        <v>116.8</v>
      </c>
      <c r="DV31" s="131">
        <v>114.7</v>
      </c>
      <c r="DW31" s="131">
        <v>113.7</v>
      </c>
      <c r="DX31" s="131">
        <v>108.5</v>
      </c>
      <c r="DY31" s="131">
        <v>140.6</v>
      </c>
      <c r="DZ31" s="131">
        <v>89.3</v>
      </c>
      <c r="EA31" s="131">
        <v>90.2</v>
      </c>
      <c r="EB31" s="131">
        <v>90.3</v>
      </c>
      <c r="EC31" s="131">
        <v>90.5</v>
      </c>
      <c r="ED31" s="131">
        <v>90.1</v>
      </c>
      <c r="EE31" s="131">
        <v>96.8</v>
      </c>
      <c r="EF31" s="131">
        <v>116</v>
      </c>
      <c r="EG31" s="131">
        <v>110.6</v>
      </c>
      <c r="EH31" s="131">
        <v>107.9</v>
      </c>
      <c r="EI31" s="131">
        <v>118.7</v>
      </c>
      <c r="EJ31" s="131">
        <v>109.5</v>
      </c>
      <c r="EK31" s="131">
        <v>107.1</v>
      </c>
      <c r="EL31" s="131">
        <v>112</v>
      </c>
      <c r="EM31" s="131">
        <v>106.4</v>
      </c>
      <c r="EN31" s="131">
        <v>113.6</v>
      </c>
      <c r="EO31" s="131">
        <v>111.9</v>
      </c>
      <c r="EP31" s="131">
        <v>97.5</v>
      </c>
      <c r="EQ31" s="131">
        <v>97.4</v>
      </c>
      <c r="ER31" s="131">
        <v>96.2</v>
      </c>
      <c r="ES31" s="131">
        <v>120.9</v>
      </c>
      <c r="ET31" s="131">
        <v>124.3</v>
      </c>
      <c r="EU31" s="131">
        <v>117.8</v>
      </c>
      <c r="EV31" s="131">
        <v>113.8</v>
      </c>
      <c r="EW31" s="131">
        <v>112.8</v>
      </c>
      <c r="EX31" s="131">
        <v>129.80000000000001</v>
      </c>
      <c r="EY31" s="131">
        <v>119.6</v>
      </c>
      <c r="EZ31" s="131">
        <v>114.8</v>
      </c>
      <c r="FA31" s="131">
        <v>116.3</v>
      </c>
      <c r="FB31" s="131">
        <v>121.6</v>
      </c>
      <c r="FC31" s="131">
        <v>89</v>
      </c>
      <c r="FD31" s="131">
        <v>88.1</v>
      </c>
      <c r="FE31" s="131">
        <v>92.4</v>
      </c>
      <c r="FF31" s="131">
        <v>95.8</v>
      </c>
      <c r="FG31" s="131">
        <v>95.9</v>
      </c>
      <c r="FH31" s="131">
        <v>93.4</v>
      </c>
      <c r="FI31" s="131">
        <v>99.7</v>
      </c>
      <c r="FJ31" s="131">
        <v>98.6</v>
      </c>
      <c r="FK31" s="131">
        <v>91.8</v>
      </c>
      <c r="FL31" s="131">
        <v>94.5</v>
      </c>
      <c r="FM31" s="131">
        <v>96</v>
      </c>
      <c r="FN31" s="131">
        <v>99.7</v>
      </c>
      <c r="FO31" s="131">
        <v>94</v>
      </c>
      <c r="FP31" s="131">
        <v>101</v>
      </c>
      <c r="FQ31" s="131">
        <v>90.7</v>
      </c>
      <c r="FR31" s="131">
        <v>97.6</v>
      </c>
      <c r="FS31" s="131">
        <v>104.6</v>
      </c>
      <c r="FT31" s="131">
        <v>96</v>
      </c>
      <c r="FU31" s="131">
        <v>92.1</v>
      </c>
      <c r="FV31" s="131">
        <v>98</v>
      </c>
      <c r="FW31" s="131">
        <v>94.8</v>
      </c>
      <c r="FX31" s="131">
        <v>95.5</v>
      </c>
      <c r="FY31" s="131">
        <v>103.3</v>
      </c>
      <c r="FZ31" s="131">
        <v>104.5</v>
      </c>
      <c r="GA31" s="131">
        <v>98.2</v>
      </c>
      <c r="GB31" s="131">
        <v>97.7</v>
      </c>
      <c r="GC31" s="131">
        <v>106.1</v>
      </c>
      <c r="GD31" s="131">
        <v>95.6</v>
      </c>
      <c r="GE31" s="131">
        <v>96.5</v>
      </c>
      <c r="GF31" s="125">
        <f t="shared" si="1"/>
        <v>97.199999999999989</v>
      </c>
      <c r="GG31" s="125">
        <f t="shared" si="0"/>
        <v>102.44999999999999</v>
      </c>
      <c r="GH31" s="131">
        <v>98.8</v>
      </c>
      <c r="GI31" s="131">
        <v>89.8</v>
      </c>
      <c r="GJ31" s="131">
        <v>123.3</v>
      </c>
      <c r="GK31" s="131">
        <v>116.7</v>
      </c>
      <c r="GL31" s="131">
        <v>121.6</v>
      </c>
      <c r="GM31" s="131">
        <v>110.6</v>
      </c>
      <c r="GN31" s="131">
        <v>113.4</v>
      </c>
      <c r="GO31" s="131">
        <v>112.1</v>
      </c>
      <c r="GP31" s="131">
        <v>115.8</v>
      </c>
      <c r="GQ31" s="131">
        <v>115.9</v>
      </c>
      <c r="GR31" s="131">
        <v>117.4</v>
      </c>
      <c r="GS31" s="131">
        <v>115.5</v>
      </c>
      <c r="GT31" s="131">
        <v>96.9</v>
      </c>
      <c r="GU31" s="131">
        <v>115.3</v>
      </c>
      <c r="GV31" s="131">
        <v>115.2</v>
      </c>
      <c r="GW31" s="131">
        <v>128.1</v>
      </c>
      <c r="GX31" s="131">
        <v>125.6</v>
      </c>
      <c r="GY31" s="131">
        <v>120.8</v>
      </c>
      <c r="GZ31" s="131">
        <v>126.8</v>
      </c>
      <c r="HA31" s="131">
        <v>121.9</v>
      </c>
      <c r="HB31" s="131">
        <v>131.19999999999999</v>
      </c>
      <c r="HC31" s="131">
        <v>127.1</v>
      </c>
      <c r="HD31" s="131">
        <v>115.2</v>
      </c>
    </row>
    <row r="32" spans="1:212" x14ac:dyDescent="0.25">
      <c r="A32" s="457">
        <v>1998</v>
      </c>
      <c r="B32" s="131">
        <v>96.2</v>
      </c>
      <c r="C32" s="131">
        <v>94</v>
      </c>
      <c r="D32" s="131">
        <v>94.8</v>
      </c>
      <c r="E32" s="131">
        <v>90.3</v>
      </c>
      <c r="F32" s="131">
        <v>89.8</v>
      </c>
      <c r="G32" s="131">
        <v>143.80000000000001</v>
      </c>
      <c r="H32" s="131">
        <v>102.1</v>
      </c>
      <c r="I32" s="131">
        <v>101</v>
      </c>
      <c r="J32" s="131">
        <v>90.6</v>
      </c>
      <c r="K32" s="131">
        <v>91.4</v>
      </c>
      <c r="L32" s="131">
        <v>125.2</v>
      </c>
      <c r="M32" s="131">
        <v>120.3</v>
      </c>
      <c r="N32" s="131">
        <v>123.9</v>
      </c>
      <c r="O32" s="131">
        <v>125.8</v>
      </c>
      <c r="P32" s="131">
        <v>124.7</v>
      </c>
      <c r="Q32" s="131">
        <v>123.7</v>
      </c>
      <c r="R32" s="131">
        <v>125.9</v>
      </c>
      <c r="S32" s="131">
        <v>121.3</v>
      </c>
      <c r="T32" s="131">
        <v>141.9</v>
      </c>
      <c r="U32" s="131">
        <v>123.7</v>
      </c>
      <c r="V32" s="131">
        <v>124.7</v>
      </c>
      <c r="W32" s="131">
        <v>132.5</v>
      </c>
      <c r="X32" s="131">
        <v>103.3</v>
      </c>
      <c r="Y32" s="131">
        <v>106.5</v>
      </c>
      <c r="Z32" s="131">
        <v>103.7</v>
      </c>
      <c r="AA32" s="131">
        <v>119.1</v>
      </c>
      <c r="AB32" s="131">
        <v>119.4</v>
      </c>
      <c r="AC32" s="131">
        <v>120</v>
      </c>
      <c r="AD32" s="131">
        <v>119.7</v>
      </c>
      <c r="AE32" s="131">
        <v>120</v>
      </c>
      <c r="AF32" s="131">
        <v>118.8</v>
      </c>
      <c r="AG32" s="131">
        <v>120.8</v>
      </c>
      <c r="AH32" s="131">
        <v>120.1</v>
      </c>
      <c r="AI32" s="131">
        <v>112.3</v>
      </c>
      <c r="AJ32" s="131">
        <v>109.6</v>
      </c>
      <c r="AK32" s="131">
        <v>99.4</v>
      </c>
      <c r="AL32" s="131">
        <v>96.2</v>
      </c>
      <c r="AM32" s="131">
        <v>99</v>
      </c>
      <c r="AN32" s="131">
        <v>98.4</v>
      </c>
      <c r="AO32" s="131">
        <v>90.9</v>
      </c>
      <c r="AP32" s="131">
        <v>96.3</v>
      </c>
      <c r="AQ32" s="131">
        <v>91.4</v>
      </c>
      <c r="AR32" s="131">
        <v>100.8</v>
      </c>
      <c r="AS32" s="131">
        <v>90.4</v>
      </c>
      <c r="AT32" s="131">
        <v>93.3</v>
      </c>
      <c r="AU32" s="131">
        <v>93.7</v>
      </c>
      <c r="AV32" s="131">
        <v>140.4</v>
      </c>
      <c r="AW32" s="131">
        <v>107.4</v>
      </c>
      <c r="AX32" s="131">
        <v>107</v>
      </c>
      <c r="AY32" s="131">
        <v>125.2</v>
      </c>
      <c r="AZ32" s="131">
        <v>110.1</v>
      </c>
      <c r="BA32" s="131">
        <v>119.8</v>
      </c>
      <c r="BB32" s="131">
        <v>113.8</v>
      </c>
      <c r="BC32" s="131">
        <v>115.5</v>
      </c>
      <c r="BD32" s="131">
        <v>111.1</v>
      </c>
      <c r="BE32" s="131">
        <v>105</v>
      </c>
      <c r="BF32" s="131">
        <v>107.2</v>
      </c>
      <c r="BG32" s="131">
        <v>104.5</v>
      </c>
      <c r="BH32" s="131">
        <v>111.1</v>
      </c>
      <c r="BI32" s="131">
        <v>108</v>
      </c>
      <c r="BJ32" s="131">
        <v>103.6</v>
      </c>
      <c r="BK32" s="131">
        <v>102.3</v>
      </c>
      <c r="BL32" s="131">
        <v>106</v>
      </c>
      <c r="BM32" s="131">
        <v>102.5</v>
      </c>
      <c r="BN32" s="131">
        <v>106.8</v>
      </c>
      <c r="BO32" s="131">
        <v>103.8</v>
      </c>
      <c r="BP32" s="131">
        <v>95.1</v>
      </c>
      <c r="BQ32" s="131">
        <v>94.8</v>
      </c>
      <c r="BR32" s="131">
        <v>97.4</v>
      </c>
      <c r="BS32" s="131">
        <v>97.4</v>
      </c>
      <c r="BT32" s="131">
        <v>97.4</v>
      </c>
      <c r="BU32" s="131">
        <v>101.5</v>
      </c>
      <c r="BV32" s="131">
        <v>94.7</v>
      </c>
      <c r="BW32" s="131">
        <v>96.1</v>
      </c>
      <c r="BX32" s="131">
        <v>97.7</v>
      </c>
      <c r="BY32" s="131">
        <v>92</v>
      </c>
      <c r="BZ32" s="131">
        <v>102.8</v>
      </c>
      <c r="CA32" s="131">
        <v>102.5</v>
      </c>
      <c r="CB32" s="131">
        <v>104.1</v>
      </c>
      <c r="CC32" s="131">
        <v>132.80000000000001</v>
      </c>
      <c r="CD32" s="131">
        <v>125</v>
      </c>
      <c r="CE32" s="131">
        <v>124.7</v>
      </c>
      <c r="CF32" s="131">
        <v>125</v>
      </c>
      <c r="CG32" s="131">
        <v>125.3</v>
      </c>
      <c r="CH32" s="131">
        <v>124.6</v>
      </c>
      <c r="CI32" s="131">
        <v>114.2</v>
      </c>
      <c r="CJ32" s="131">
        <v>117.1</v>
      </c>
      <c r="CK32" s="131">
        <v>122.6</v>
      </c>
      <c r="CL32" s="131">
        <v>116</v>
      </c>
      <c r="CM32" s="131">
        <v>119.7</v>
      </c>
      <c r="CN32" s="131">
        <v>119.5</v>
      </c>
      <c r="CO32" s="131">
        <v>112.3</v>
      </c>
      <c r="CP32" s="131">
        <v>99.7</v>
      </c>
      <c r="CQ32" s="131">
        <v>104.9</v>
      </c>
      <c r="CR32" s="131">
        <v>110.1</v>
      </c>
      <c r="CS32" s="131">
        <v>108.7</v>
      </c>
      <c r="CT32" s="131">
        <v>117.7</v>
      </c>
      <c r="CU32" s="131">
        <v>124.6</v>
      </c>
      <c r="CV32" s="131">
        <v>115.5</v>
      </c>
      <c r="CW32" s="131">
        <v>92.1</v>
      </c>
      <c r="CX32" s="131">
        <v>89.5</v>
      </c>
      <c r="CY32" s="131">
        <v>108.2</v>
      </c>
      <c r="CZ32" s="131">
        <v>104.2</v>
      </c>
      <c r="DA32" s="131">
        <v>115.9</v>
      </c>
      <c r="DB32" s="131">
        <v>98.9</v>
      </c>
      <c r="DC32" s="131">
        <v>109.7</v>
      </c>
      <c r="DD32" s="131">
        <v>109.1</v>
      </c>
      <c r="DE32" s="131">
        <v>94.9</v>
      </c>
      <c r="DF32" s="131">
        <v>101.2</v>
      </c>
      <c r="DG32" s="131">
        <v>118.1</v>
      </c>
      <c r="DH32" s="131">
        <v>111.4</v>
      </c>
      <c r="DI32" s="131">
        <v>110.1</v>
      </c>
      <c r="DJ32" s="131">
        <v>110</v>
      </c>
      <c r="DK32" s="131">
        <v>124.3</v>
      </c>
      <c r="DL32" s="131">
        <v>127.7</v>
      </c>
      <c r="DM32" s="131">
        <v>128.9</v>
      </c>
      <c r="DN32" s="131">
        <v>128.5</v>
      </c>
      <c r="DO32" s="131">
        <v>127.9</v>
      </c>
      <c r="DP32" s="131">
        <v>103.8</v>
      </c>
      <c r="DQ32" s="131">
        <v>113</v>
      </c>
      <c r="DR32" s="131">
        <v>109</v>
      </c>
      <c r="DS32" s="131">
        <v>119.1</v>
      </c>
      <c r="DT32" s="131">
        <v>154.4</v>
      </c>
      <c r="DU32" s="131">
        <v>117.2</v>
      </c>
      <c r="DV32" s="131">
        <v>114.2</v>
      </c>
      <c r="DW32" s="131">
        <v>113.6</v>
      </c>
      <c r="DX32" s="131">
        <v>108.6</v>
      </c>
      <c r="DY32" s="131">
        <v>141.4</v>
      </c>
      <c r="DZ32" s="131">
        <v>88.2</v>
      </c>
      <c r="EA32" s="131">
        <v>89.1</v>
      </c>
      <c r="EB32" s="131">
        <v>89.2</v>
      </c>
      <c r="EC32" s="131">
        <v>89.4</v>
      </c>
      <c r="ED32" s="131">
        <v>89</v>
      </c>
      <c r="EE32" s="131">
        <v>95.2</v>
      </c>
      <c r="EF32" s="131">
        <v>113.1</v>
      </c>
      <c r="EG32" s="131">
        <v>108.5</v>
      </c>
      <c r="EH32" s="131">
        <v>105</v>
      </c>
      <c r="EI32" s="131">
        <v>114.8</v>
      </c>
      <c r="EJ32" s="131">
        <v>106.8</v>
      </c>
      <c r="EK32" s="131">
        <v>104.5</v>
      </c>
      <c r="EL32" s="131">
        <v>109.4</v>
      </c>
      <c r="EM32" s="131">
        <v>104.1</v>
      </c>
      <c r="EN32" s="131">
        <v>111.2</v>
      </c>
      <c r="EO32" s="131">
        <v>109</v>
      </c>
      <c r="EP32" s="131">
        <v>94.3</v>
      </c>
      <c r="EQ32" s="131">
        <v>94.5</v>
      </c>
      <c r="ER32" s="131">
        <v>94.5</v>
      </c>
      <c r="ES32" s="131">
        <v>120</v>
      </c>
      <c r="ET32" s="131">
        <v>122.2</v>
      </c>
      <c r="EU32" s="131">
        <v>115.7</v>
      </c>
      <c r="EV32" s="131">
        <v>109.8</v>
      </c>
      <c r="EW32" s="131">
        <v>110.5</v>
      </c>
      <c r="EX32" s="131">
        <v>126.6</v>
      </c>
      <c r="EY32" s="131">
        <v>117.1</v>
      </c>
      <c r="EZ32" s="131">
        <v>112.5</v>
      </c>
      <c r="FA32" s="131">
        <v>113.7</v>
      </c>
      <c r="FB32" s="131">
        <v>120.3</v>
      </c>
      <c r="FC32" s="131">
        <v>88</v>
      </c>
      <c r="FD32" s="131">
        <v>87.2</v>
      </c>
      <c r="FE32" s="131">
        <v>90.7</v>
      </c>
      <c r="FF32" s="131">
        <v>93.6</v>
      </c>
      <c r="FG32" s="131">
        <v>94.9</v>
      </c>
      <c r="FH32" s="131">
        <v>92.4</v>
      </c>
      <c r="FI32" s="131">
        <v>97.2</v>
      </c>
      <c r="FJ32" s="131">
        <v>96.8</v>
      </c>
      <c r="FK32" s="131">
        <v>89.8</v>
      </c>
      <c r="FL32" s="131">
        <v>92.7</v>
      </c>
      <c r="FM32" s="131">
        <v>94.2</v>
      </c>
      <c r="FN32" s="131">
        <v>97.9</v>
      </c>
      <c r="FO32" s="131">
        <v>91.8</v>
      </c>
      <c r="FP32" s="131">
        <v>97.9</v>
      </c>
      <c r="FQ32" s="131">
        <v>88.4</v>
      </c>
      <c r="FR32" s="131">
        <v>94.5</v>
      </c>
      <c r="FS32" s="131">
        <v>101.3</v>
      </c>
      <c r="FT32" s="131">
        <v>93.3</v>
      </c>
      <c r="FU32" s="131">
        <v>90.1</v>
      </c>
      <c r="FV32" s="131">
        <v>94.8</v>
      </c>
      <c r="FW32" s="131">
        <v>92.7</v>
      </c>
      <c r="FX32" s="131">
        <v>92.9</v>
      </c>
      <c r="FY32" s="131">
        <v>98.5</v>
      </c>
      <c r="FZ32" s="131">
        <v>99.5</v>
      </c>
      <c r="GA32" s="131">
        <v>97.8</v>
      </c>
      <c r="GB32" s="131">
        <v>97.3</v>
      </c>
      <c r="GC32" s="131">
        <v>104.1</v>
      </c>
      <c r="GD32" s="131">
        <v>93.7</v>
      </c>
      <c r="GE32" s="131">
        <v>93.9</v>
      </c>
      <c r="GF32" s="125">
        <f t="shared" si="1"/>
        <v>95.35</v>
      </c>
      <c r="GG32" s="125">
        <f t="shared" si="0"/>
        <v>100.55</v>
      </c>
      <c r="GH32" s="131">
        <v>97</v>
      </c>
      <c r="GI32" s="131">
        <v>88.3</v>
      </c>
      <c r="GJ32" s="131">
        <v>119.4</v>
      </c>
      <c r="GK32" s="131">
        <v>114.3</v>
      </c>
      <c r="GL32" s="131">
        <v>118.3</v>
      </c>
      <c r="GM32" s="131">
        <v>106.7</v>
      </c>
      <c r="GN32" s="131">
        <v>109</v>
      </c>
      <c r="GO32" s="131">
        <v>109.5</v>
      </c>
      <c r="GP32" s="131">
        <v>112.9</v>
      </c>
      <c r="GQ32" s="131">
        <v>110.8</v>
      </c>
      <c r="GR32" s="131">
        <v>113.4</v>
      </c>
      <c r="GS32" s="131">
        <v>112.7</v>
      </c>
      <c r="GT32" s="131">
        <v>95.4</v>
      </c>
      <c r="GU32" s="131">
        <v>112.5</v>
      </c>
      <c r="GV32" s="131">
        <v>112.4</v>
      </c>
      <c r="GW32" s="131">
        <v>126.3</v>
      </c>
      <c r="GX32" s="131">
        <v>123.9</v>
      </c>
      <c r="GY32" s="131">
        <v>119</v>
      </c>
      <c r="GZ32" s="131">
        <v>124.7</v>
      </c>
      <c r="HA32" s="131">
        <v>119.6</v>
      </c>
      <c r="HB32" s="131">
        <v>128.5</v>
      </c>
      <c r="HC32" s="131">
        <v>123.8</v>
      </c>
      <c r="HD32" s="131">
        <v>113.7</v>
      </c>
    </row>
    <row r="37" spans="1:6" x14ac:dyDescent="0.25">
      <c r="A37" s="459" t="s">
        <v>1574</v>
      </c>
      <c r="B37" s="460"/>
      <c r="C37" s="460"/>
      <c r="D37" s="460"/>
      <c r="E37" s="460"/>
      <c r="F37" s="461"/>
    </row>
    <row r="38" spans="1:6" x14ac:dyDescent="0.25">
      <c r="A38" s="462" t="s">
        <v>1572</v>
      </c>
      <c r="B38" s="463"/>
      <c r="C38" s="463"/>
      <c r="D38" s="463"/>
      <c r="E38" s="463"/>
      <c r="F38" s="464"/>
    </row>
    <row r="39" spans="1:6" x14ac:dyDescent="0.25">
      <c r="A39" s="465" t="s">
        <v>1573</v>
      </c>
      <c r="B39" s="466"/>
      <c r="C39" s="466"/>
      <c r="D39" s="466"/>
      <c r="E39" s="466"/>
      <c r="F39" s="467"/>
    </row>
  </sheetData>
  <sheetProtection algorithmName="SHA-512" hashValue="I9BUi8Rxvr/DdSMUXhq9v5uk0Kp+X0RfdJ4gk323DpArRWo0NZCVNijlDDIfDtwf1w1ubVqxCkhjhNZi2L4uVg==" saltValue="dx/xZQ6vnFFGpZCh0uzrtg==" spinCount="100000" sheet="1" objects="1" scenarios="1"/>
  <mergeCells count="45">
    <mergeCell ref="FG4:FJ4"/>
    <mergeCell ref="GM4:GN4"/>
    <mergeCell ref="GO4:GS4"/>
    <mergeCell ref="GU4:HD4"/>
    <mergeCell ref="FK4:FX4"/>
    <mergeCell ref="FY4:FZ4"/>
    <mergeCell ref="GA4:GB4"/>
    <mergeCell ref="GC4:GI4"/>
    <mergeCell ref="GJ4:GL4"/>
    <mergeCell ref="EP4:ER4"/>
    <mergeCell ref="ES4:ET4"/>
    <mergeCell ref="EU4:FA4"/>
    <mergeCell ref="FC4:FD4"/>
    <mergeCell ref="FE4:FF4"/>
    <mergeCell ref="DI4:DJ4"/>
    <mergeCell ref="DK4:DO4"/>
    <mergeCell ref="DQ4:DY4"/>
    <mergeCell ref="DZ4:ED4"/>
    <mergeCell ref="EF4:EO4"/>
    <mergeCell ref="CW4:CX4"/>
    <mergeCell ref="CY4:DB4"/>
    <mergeCell ref="DC4:DD4"/>
    <mergeCell ref="DE4:DF4"/>
    <mergeCell ref="DG4:DH4"/>
    <mergeCell ref="BV4:BY4"/>
    <mergeCell ref="BZ4:CA4"/>
    <mergeCell ref="CC4:CK4"/>
    <mergeCell ref="CL4:CS4"/>
    <mergeCell ref="CT4:CV4"/>
    <mergeCell ref="GF3:GG3"/>
    <mergeCell ref="GC2:GI2"/>
    <mergeCell ref="B4:F4"/>
    <mergeCell ref="H4:I4"/>
    <mergeCell ref="J4:K4"/>
    <mergeCell ref="L4:W4"/>
    <mergeCell ref="X4:Z4"/>
    <mergeCell ref="AA4:AH4"/>
    <mergeCell ref="AK4:AP4"/>
    <mergeCell ref="AQ4:AU4"/>
    <mergeCell ref="AW4:AX4"/>
    <mergeCell ref="AY4:BD4"/>
    <mergeCell ref="BE4:BL4"/>
    <mergeCell ref="BM4:BQ4"/>
    <mergeCell ref="BR4:BS4"/>
    <mergeCell ref="BT4:BU4"/>
  </mergeCells>
  <hyperlinks>
    <hyperlink ref="A1" location="Index!A1" display="&lt; Return to Index" xr:uid="{63BD1AC3-ED59-4FC6-96B3-E9953A3D3C1D}"/>
  </hyperlinks>
  <printOptions horizontalCentered="1" verticalCentered="1"/>
  <pageMargins left="0.7" right="0.7" top="0.75" bottom="0.75" header="0.3" footer="0.3"/>
  <pageSetup scale="51" fitToWidth="14" orientation="portrait" r:id="rId1"/>
  <colBreaks count="13" manualBreakCount="13">
    <brk id="16" max="1048575" man="1"/>
    <brk id="31" max="1048575" man="1"/>
    <brk id="46" max="1048575" man="1"/>
    <brk id="61" max="1048575" man="1"/>
    <brk id="76" max="1048575" man="1"/>
    <brk id="91" max="1048575" man="1"/>
    <brk id="106" max="1048575" man="1"/>
    <brk id="121" max="1048575" man="1"/>
    <brk id="136" max="1048575" man="1"/>
    <brk id="151" max="1048575" man="1"/>
    <brk id="166" max="1048575" man="1"/>
    <brk id="181" max="1048575" man="1"/>
    <brk id="196"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
    <pageSetUpPr fitToPage="1"/>
  </sheetPr>
  <dimension ref="B1:J64"/>
  <sheetViews>
    <sheetView showGridLines="0" workbookViewId="0">
      <selection activeCell="O51" sqref="O51"/>
    </sheetView>
  </sheetViews>
  <sheetFormatPr defaultRowHeight="13.2" x14ac:dyDescent="0.25"/>
  <cols>
    <col min="1" max="1" width="2.5546875" customWidth="1"/>
    <col min="2" max="2" width="5.109375" customWidth="1"/>
    <col min="9" max="9" width="1.88671875" customWidth="1"/>
  </cols>
  <sheetData>
    <row r="1" spans="2:10" ht="15.75" customHeight="1" x14ac:dyDescent="0.25"/>
    <row r="2" spans="2:10" ht="15.75" customHeight="1" x14ac:dyDescent="0.3">
      <c r="B2" s="18" t="s">
        <v>970</v>
      </c>
    </row>
    <row r="3" spans="2:10" ht="15.75" customHeight="1" x14ac:dyDescent="0.25"/>
    <row r="4" spans="2:10" ht="15.75" customHeight="1" x14ac:dyDescent="0.25">
      <c r="B4" s="270" t="s">
        <v>971</v>
      </c>
    </row>
    <row r="5" spans="2:10" ht="15.75" customHeight="1" x14ac:dyDescent="0.25">
      <c r="B5" s="201" t="s">
        <v>972</v>
      </c>
    </row>
    <row r="6" spans="2:10" ht="15.75" customHeight="1" x14ac:dyDescent="0.25">
      <c r="B6" s="201" t="s">
        <v>973</v>
      </c>
    </row>
    <row r="7" spans="2:10" ht="15.75" customHeight="1" x14ac:dyDescent="0.25"/>
    <row r="8" spans="2:10" ht="15.75" customHeight="1" x14ac:dyDescent="0.25">
      <c r="B8" s="270" t="s">
        <v>974</v>
      </c>
    </row>
    <row r="9" spans="2:10" ht="15.75" customHeight="1" x14ac:dyDescent="0.25">
      <c r="C9" s="270" t="s">
        <v>975</v>
      </c>
    </row>
    <row r="10" spans="2:10" ht="15.75" customHeight="1" x14ac:dyDescent="0.25">
      <c r="C10" s="270" t="s">
        <v>976</v>
      </c>
    </row>
    <row r="11" spans="2:10" ht="15.75" customHeight="1" x14ac:dyDescent="0.25">
      <c r="C11" s="270" t="s">
        <v>977</v>
      </c>
    </row>
    <row r="12" spans="2:10" ht="15.75" customHeight="1" x14ac:dyDescent="0.25"/>
    <row r="13" spans="2:10" ht="15.75" customHeight="1" x14ac:dyDescent="0.3">
      <c r="B13" s="18" t="s">
        <v>978</v>
      </c>
    </row>
    <row r="14" spans="2:10" ht="15.75" customHeight="1" x14ac:dyDescent="0.25"/>
    <row r="15" spans="2:10" ht="15.75" customHeight="1" x14ac:dyDescent="0.25">
      <c r="B15" s="4" t="s">
        <v>979</v>
      </c>
      <c r="J15" s="5"/>
    </row>
    <row r="16" spans="2:10" ht="15.75" customHeight="1" x14ac:dyDescent="0.25">
      <c r="B16" s="4"/>
    </row>
    <row r="17" spans="2:10" ht="15.75" customHeight="1" x14ac:dyDescent="0.25">
      <c r="B17" s="4" t="s">
        <v>980</v>
      </c>
      <c r="J17" s="7"/>
    </row>
    <row r="18" spans="2:10" ht="15.75" customHeight="1" x14ac:dyDescent="0.25">
      <c r="B18" s="4"/>
    </row>
    <row r="19" spans="2:10" ht="15.75" customHeight="1" x14ac:dyDescent="0.25">
      <c r="B19" s="4" t="s">
        <v>981</v>
      </c>
      <c r="J19" s="271" t="s">
        <v>11</v>
      </c>
    </row>
    <row r="20" spans="2:10" ht="15.75" customHeight="1" x14ac:dyDescent="0.25">
      <c r="B20" s="201" t="s">
        <v>982</v>
      </c>
    </row>
    <row r="21" spans="2:10" ht="15.75" customHeight="1" x14ac:dyDescent="0.25">
      <c r="B21" s="4"/>
    </row>
    <row r="22" spans="2:10" ht="15.75" customHeight="1" x14ac:dyDescent="0.25">
      <c r="B22" s="4" t="s">
        <v>983</v>
      </c>
      <c r="J22" t="s">
        <v>984</v>
      </c>
    </row>
    <row r="23" spans="2:10" ht="15.75" customHeight="1" x14ac:dyDescent="0.25">
      <c r="B23" s="4"/>
    </row>
    <row r="24" spans="2:10" ht="15.75" customHeight="1" x14ac:dyDescent="0.25">
      <c r="B24" s="4" t="s">
        <v>985</v>
      </c>
      <c r="J24" t="s">
        <v>986</v>
      </c>
    </row>
    <row r="25" spans="2:10" ht="15.75" customHeight="1" x14ac:dyDescent="0.25"/>
    <row r="26" spans="2:10" ht="15.75" customHeight="1" x14ac:dyDescent="0.25">
      <c r="B26" s="4" t="s">
        <v>987</v>
      </c>
    </row>
    <row r="27" spans="2:10" ht="15.75" customHeight="1" x14ac:dyDescent="0.25">
      <c r="C27" t="s">
        <v>988</v>
      </c>
    </row>
    <row r="28" spans="2:10" ht="15.75" customHeight="1" x14ac:dyDescent="0.25"/>
    <row r="29" spans="2:10" ht="15.75" customHeight="1" x14ac:dyDescent="0.25">
      <c r="B29" s="4" t="s">
        <v>989</v>
      </c>
      <c r="G29" s="6" t="s">
        <v>990</v>
      </c>
    </row>
    <row r="30" spans="2:10" ht="15.75" customHeight="1" x14ac:dyDescent="0.25">
      <c r="B30" s="4"/>
      <c r="G30" s="6"/>
    </row>
    <row r="31" spans="2:10" ht="15.75" customHeight="1" x14ac:dyDescent="0.25">
      <c r="B31" s="3" t="s">
        <v>991</v>
      </c>
    </row>
    <row r="32" spans="2:10" ht="15.75" customHeight="1" x14ac:dyDescent="0.25">
      <c r="B32" s="4"/>
    </row>
    <row r="33" spans="2:10" ht="15.75" customHeight="1" thickBot="1" x14ac:dyDescent="0.3">
      <c r="B33" s="51" t="s">
        <v>992</v>
      </c>
    </row>
    <row r="34" spans="2:10" ht="15.75" customHeight="1" x14ac:dyDescent="0.25">
      <c r="B34" s="47"/>
      <c r="C34" s="52"/>
      <c r="D34" s="52"/>
      <c r="E34" s="52"/>
      <c r="F34" s="52"/>
      <c r="G34" s="52"/>
      <c r="H34" s="52"/>
      <c r="I34" s="52"/>
      <c r="J34" s="53"/>
    </row>
    <row r="35" spans="2:10" ht="15.75" customHeight="1" x14ac:dyDescent="0.25">
      <c r="B35" s="48"/>
      <c r="J35" s="352"/>
    </row>
    <row r="36" spans="2:10" ht="15.75" customHeight="1" x14ac:dyDescent="0.25">
      <c r="B36" s="48"/>
      <c r="J36" s="352"/>
    </row>
    <row r="37" spans="2:10" ht="15.75" customHeight="1" x14ac:dyDescent="0.25">
      <c r="B37" s="48"/>
      <c r="J37" s="352"/>
    </row>
    <row r="38" spans="2:10" ht="15.75" customHeight="1" x14ac:dyDescent="0.25">
      <c r="B38" s="48"/>
      <c r="J38" s="352"/>
    </row>
    <row r="39" spans="2:10" ht="15.75" customHeight="1" x14ac:dyDescent="0.25">
      <c r="B39" s="48"/>
      <c r="J39" s="352"/>
    </row>
    <row r="40" spans="2:10" ht="15.75" customHeight="1" x14ac:dyDescent="0.25">
      <c r="B40" s="48"/>
      <c r="J40" s="352"/>
    </row>
    <row r="41" spans="2:10" ht="15.75" customHeight="1" x14ac:dyDescent="0.25">
      <c r="B41" s="48"/>
      <c r="J41" s="352"/>
    </row>
    <row r="42" spans="2:10" ht="15.75" customHeight="1" x14ac:dyDescent="0.25">
      <c r="B42" s="48"/>
      <c r="J42" s="352"/>
    </row>
    <row r="43" spans="2:10" ht="15.75" customHeight="1" x14ac:dyDescent="0.25">
      <c r="B43" s="48"/>
      <c r="J43" s="352"/>
    </row>
    <row r="44" spans="2:10" ht="15.75" customHeight="1" x14ac:dyDescent="0.25">
      <c r="B44" s="48"/>
      <c r="J44" s="352"/>
    </row>
    <row r="45" spans="2:10" ht="15.75" customHeight="1" x14ac:dyDescent="0.25">
      <c r="B45" s="48"/>
      <c r="J45" s="352"/>
    </row>
    <row r="46" spans="2:10" ht="15.75" customHeight="1" x14ac:dyDescent="0.25">
      <c r="B46" s="48"/>
      <c r="J46" s="352"/>
    </row>
    <row r="47" spans="2:10" ht="15.75" customHeight="1" x14ac:dyDescent="0.25">
      <c r="B47" s="48"/>
      <c r="J47" s="352"/>
    </row>
    <row r="48" spans="2:10" ht="15.75" customHeight="1" x14ac:dyDescent="0.25">
      <c r="B48" s="48"/>
      <c r="J48" s="352"/>
    </row>
    <row r="49" spans="2:10" ht="15.75" customHeight="1" x14ac:dyDescent="0.25">
      <c r="B49" s="48"/>
      <c r="J49" s="352"/>
    </row>
    <row r="50" spans="2:10" ht="15.75" customHeight="1" x14ac:dyDescent="0.25">
      <c r="B50" s="48"/>
      <c r="J50" s="352"/>
    </row>
    <row r="51" spans="2:10" ht="15.75" customHeight="1" x14ac:dyDescent="0.25">
      <c r="B51" s="48"/>
      <c r="J51" s="352"/>
    </row>
    <row r="52" spans="2:10" ht="15.75" customHeight="1" x14ac:dyDescent="0.25">
      <c r="B52" s="48"/>
      <c r="J52" s="352"/>
    </row>
    <row r="53" spans="2:10" ht="15.75" customHeight="1" x14ac:dyDescent="0.25">
      <c r="B53" s="48"/>
      <c r="J53" s="352"/>
    </row>
    <row r="54" spans="2:10" ht="15.75" customHeight="1" x14ac:dyDescent="0.25">
      <c r="B54" s="48"/>
      <c r="J54" s="352"/>
    </row>
    <row r="55" spans="2:10" ht="15.75" customHeight="1" x14ac:dyDescent="0.25">
      <c r="B55" s="48"/>
      <c r="J55" s="352"/>
    </row>
    <row r="56" spans="2:10" ht="15.75" customHeight="1" thickBot="1" x14ac:dyDescent="0.3">
      <c r="B56" s="49"/>
      <c r="C56" s="54"/>
      <c r="D56" s="54"/>
      <c r="E56" s="54"/>
      <c r="F56" s="54"/>
      <c r="G56" s="54"/>
      <c r="H56" s="54"/>
      <c r="I56" s="54"/>
      <c r="J56" s="55"/>
    </row>
    <row r="57" spans="2:10" ht="15.75" customHeight="1" x14ac:dyDescent="0.25"/>
    <row r="58" spans="2:10" ht="15.75" customHeight="1" x14ac:dyDescent="0.25">
      <c r="B58" s="819" t="s">
        <v>993</v>
      </c>
      <c r="C58" s="820"/>
      <c r="D58" s="820"/>
      <c r="E58" s="820"/>
      <c r="F58" s="820"/>
      <c r="G58" s="820"/>
      <c r="H58" s="820"/>
      <c r="I58" s="820"/>
      <c r="J58" s="820"/>
    </row>
    <row r="59" spans="2:10" ht="15.75" customHeight="1" x14ac:dyDescent="0.25"/>
    <row r="60" spans="2:10" ht="15.75" customHeight="1" x14ac:dyDescent="0.25">
      <c r="B60" s="817" t="s">
        <v>994</v>
      </c>
      <c r="C60" s="818"/>
      <c r="D60" s="627"/>
      <c r="E60" s="627"/>
      <c r="F60" s="627"/>
      <c r="G60" s="627"/>
      <c r="H60" s="627"/>
      <c r="I60" s="627"/>
      <c r="J60" s="627"/>
    </row>
    <row r="61" spans="2:10" ht="15.75" customHeight="1" x14ac:dyDescent="0.25">
      <c r="B61" s="218"/>
      <c r="C61" s="218"/>
    </row>
    <row r="62" spans="2:10" ht="15.75" customHeight="1" x14ac:dyDescent="0.25">
      <c r="B62" s="817" t="s">
        <v>995</v>
      </c>
      <c r="C62" s="818"/>
      <c r="D62" s="627"/>
      <c r="E62" s="627"/>
      <c r="F62" s="627"/>
      <c r="G62" s="627"/>
      <c r="H62" s="627"/>
      <c r="I62" s="627"/>
      <c r="J62" s="627"/>
    </row>
    <row r="63" spans="2:10" ht="15.75" customHeight="1" x14ac:dyDescent="0.25">
      <c r="B63" s="218"/>
      <c r="C63" s="218"/>
    </row>
    <row r="64" spans="2:10" ht="15.75" customHeight="1" x14ac:dyDescent="0.25"/>
  </sheetData>
  <sheetProtection algorithmName="SHA-512" hashValue="w29AqH5BV8ta48h7dWY1tvVe8yscdRAAtfW9WXENqow08aOjMiYYDVk7x6s36QALXSTFWEq9kpWrUA4tnX6fcA==" saltValue="CzmtdGf78BQxYJ2aCsNVyw==" spinCount="100000" sheet="1" objects="1" scenarios="1"/>
  <mergeCells count="3">
    <mergeCell ref="B60:J60"/>
    <mergeCell ref="B62:J62"/>
    <mergeCell ref="B58:J58"/>
  </mergeCells>
  <phoneticPr fontId="4" type="noConversion"/>
  <hyperlinks>
    <hyperlink ref="G29" r:id="rId1" xr:uid="{00000000-0004-0000-0E00-000000000000}"/>
    <hyperlink ref="B58" r:id="rId2" xr:uid="{00000000-0004-0000-0E00-000001000000}"/>
    <hyperlink ref="B60" r:id="rId3" display="Cost guidance in DEB Newsletter &gt;" xr:uid="{00000000-0004-0000-0E00-000002000000}"/>
    <hyperlink ref="B62:C62" r:id="rId4" display="CR-1 Cost Calculation Guidance" xr:uid="{00000000-0004-0000-0E00-000003000000}"/>
  </hyperlinks>
  <pageMargins left="0.75" right="0.75" top="1" bottom="1" header="0.5" footer="0.5"/>
  <pageSetup orientation="portrait" r:id="rId5"/>
  <headerFooter alignWithMargins="0"/>
  <drawing r:id="rId6"/>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D9908-ED10-4FCB-9B2E-4AA7BEB76EE9}">
  <sheetPr>
    <tabColor rgb="FFCC66FF"/>
  </sheetPr>
  <dimension ref="B2:W49"/>
  <sheetViews>
    <sheetView workbookViewId="0"/>
  </sheetViews>
  <sheetFormatPr defaultRowHeight="13.2" x14ac:dyDescent="0.25"/>
  <cols>
    <col min="12" max="12" width="18.44140625" customWidth="1"/>
    <col min="13" max="13" width="16.88671875" bestFit="1" customWidth="1"/>
    <col min="14" max="14" width="13.6640625" bestFit="1" customWidth="1"/>
    <col min="15" max="15" width="10" bestFit="1" customWidth="1"/>
    <col min="17" max="17" width="19.33203125" customWidth="1"/>
    <col min="18" max="19" width="18.5546875" customWidth="1"/>
    <col min="22" max="22" width="43.33203125" customWidth="1"/>
    <col min="23" max="23" width="13" customWidth="1"/>
  </cols>
  <sheetData>
    <row r="2" spans="2:23" ht="15.6" x14ac:dyDescent="0.3">
      <c r="B2" s="429" t="s">
        <v>1370</v>
      </c>
    </row>
    <row r="3" spans="2:23" x14ac:dyDescent="0.25">
      <c r="V3" s="201" t="s">
        <v>1369</v>
      </c>
      <c r="W3" s="201" t="s">
        <v>1368</v>
      </c>
    </row>
    <row r="4" spans="2:23" x14ac:dyDescent="0.25">
      <c r="V4" s="201" t="s">
        <v>1332</v>
      </c>
      <c r="W4" s="230">
        <v>1</v>
      </c>
    </row>
    <row r="5" spans="2:23" x14ac:dyDescent="0.25">
      <c r="V5" s="201" t="s">
        <v>1367</v>
      </c>
      <c r="W5" s="230">
        <v>1</v>
      </c>
    </row>
    <row r="6" spans="2:23" x14ac:dyDescent="0.25">
      <c r="V6" s="201" t="s">
        <v>1366</v>
      </c>
      <c r="W6" s="230">
        <v>0</v>
      </c>
    </row>
    <row r="7" spans="2:23" x14ac:dyDescent="0.25">
      <c r="V7" s="201" t="s">
        <v>1365</v>
      </c>
      <c r="W7" s="230">
        <v>0</v>
      </c>
    </row>
    <row r="32" ht="13.8" thickBot="1" x14ac:dyDescent="0.3"/>
    <row r="33" spans="12:21" ht="24" thickTop="1" thickBot="1" x14ac:dyDescent="0.3">
      <c r="M33" s="839" t="s">
        <v>1364</v>
      </c>
      <c r="N33" s="840"/>
      <c r="O33" s="840"/>
      <c r="P33" s="841"/>
      <c r="R33" s="839" t="s">
        <v>1363</v>
      </c>
      <c r="S33" s="840"/>
      <c r="T33" s="840"/>
      <c r="U33" s="841"/>
    </row>
    <row r="34" spans="12:21" ht="13.8" thickTop="1" x14ac:dyDescent="0.25">
      <c r="M34" s="829" t="s">
        <v>1362</v>
      </c>
      <c r="N34" s="830"/>
      <c r="O34" s="830"/>
      <c r="P34" s="831"/>
      <c r="R34" s="829" t="s">
        <v>1362</v>
      </c>
      <c r="S34" s="830"/>
      <c r="T34" s="830"/>
      <c r="U34" s="831"/>
    </row>
    <row r="35" spans="12:21" ht="13.8" thickBot="1" x14ac:dyDescent="0.3">
      <c r="M35" s="832"/>
      <c r="N35" s="833"/>
      <c r="O35" s="833"/>
      <c r="P35" s="834"/>
      <c r="R35" s="832"/>
      <c r="S35" s="833"/>
      <c r="T35" s="833"/>
      <c r="U35" s="834"/>
    </row>
    <row r="36" spans="12:21" ht="23.4" thickTop="1" x14ac:dyDescent="0.4">
      <c r="M36" s="428" t="s">
        <v>1359</v>
      </c>
      <c r="N36" s="427"/>
      <c r="O36" s="842">
        <f>T36</f>
        <v>1.25</v>
      </c>
      <c r="P36" s="843"/>
      <c r="R36" s="428" t="s">
        <v>1359</v>
      </c>
      <c r="S36" s="427"/>
      <c r="T36" s="835">
        <v>1.25</v>
      </c>
      <c r="U36" s="836"/>
    </row>
    <row r="37" spans="12:21" ht="22.8" x14ac:dyDescent="0.4">
      <c r="M37" s="426"/>
      <c r="N37" s="425"/>
      <c r="O37" s="425"/>
      <c r="P37" s="424"/>
      <c r="R37" s="426"/>
      <c r="S37" s="425"/>
      <c r="T37" s="425"/>
      <c r="U37" s="424"/>
    </row>
    <row r="38" spans="12:21" ht="28.8" thickBot="1" x14ac:dyDescent="0.55000000000000004">
      <c r="M38" s="423" t="s">
        <v>1358</v>
      </c>
      <c r="N38" s="422"/>
      <c r="O38" s="837">
        <f>IF($O36&lt;0.5,1.1,IF($O36&lt;1,1.2+-0.2*$O36,IF($O36=1,1,IF($O36&lt;3.5,1.0311-0.0389*$O36,0.9))))</f>
        <v>0.98247499999999988</v>
      </c>
      <c r="P38" s="838"/>
      <c r="R38" s="423" t="s">
        <v>1358</v>
      </c>
      <c r="S38" s="422"/>
      <c r="T38" s="837">
        <f>IF($T36&lt;0.5,1.1,IF($T36&lt;1,1.2+-0.2*$T36,IF($T36=1,1,IF($T36&lt;2,1.06-0.06*$T36,IF(T36=2,0.94,IF(T36&lt;3.5,0.9933-0.0267*T36,0.9))))))</f>
        <v>0.9850000000000001</v>
      </c>
      <c r="U38" s="838"/>
    </row>
    <row r="39" spans="12:21" ht="13.8" thickTop="1" x14ac:dyDescent="0.25"/>
    <row r="40" spans="12:21" ht="16.2" thickBot="1" x14ac:dyDescent="0.35">
      <c r="M40" s="421" t="s">
        <v>1361</v>
      </c>
      <c r="N40" s="421" t="s">
        <v>1360</v>
      </c>
    </row>
    <row r="41" spans="12:21" ht="14.4" thickTop="1" thickBot="1" x14ac:dyDescent="0.3">
      <c r="L41" s="420" t="s">
        <v>1355</v>
      </c>
      <c r="M41" s="419" t="s">
        <v>1359</v>
      </c>
      <c r="N41" s="419" t="s">
        <v>1358</v>
      </c>
      <c r="O41" s="419" t="s">
        <v>1357</v>
      </c>
      <c r="P41" s="419" t="s">
        <v>1356</v>
      </c>
      <c r="Q41" s="418" t="s">
        <v>1354</v>
      </c>
      <c r="R41" s="417" t="s">
        <v>1355</v>
      </c>
      <c r="S41" s="416" t="s">
        <v>1354</v>
      </c>
    </row>
    <row r="42" spans="12:21" x14ac:dyDescent="0.25">
      <c r="L42" s="415" t="s">
        <v>1352</v>
      </c>
      <c r="M42" s="414" t="s">
        <v>1353</v>
      </c>
      <c r="N42" s="413">
        <v>0.9</v>
      </c>
      <c r="O42" s="413"/>
      <c r="P42" s="413"/>
      <c r="Q42" s="412"/>
      <c r="R42" s="411" t="s">
        <v>1352</v>
      </c>
      <c r="S42" s="410"/>
    </row>
    <row r="43" spans="12:21" ht="13.2" customHeight="1" x14ac:dyDescent="0.25">
      <c r="L43" s="408" t="s">
        <v>1350</v>
      </c>
      <c r="M43" s="409">
        <v>0.5</v>
      </c>
      <c r="N43" s="409">
        <v>1.1000000000000001</v>
      </c>
      <c r="O43" s="821">
        <f>(N43-N44)/(M43-M44)</f>
        <v>-0.20000000000000018</v>
      </c>
      <c r="P43" s="821">
        <f>N43-O43*M43</f>
        <v>1.2000000000000002</v>
      </c>
      <c r="Q43" s="822" t="s">
        <v>1351</v>
      </c>
      <c r="R43" s="406" t="s">
        <v>1350</v>
      </c>
      <c r="S43" s="827" t="s">
        <v>1351</v>
      </c>
    </row>
    <row r="44" spans="12:21" x14ac:dyDescent="0.25">
      <c r="L44" s="408" t="s">
        <v>1350</v>
      </c>
      <c r="M44" s="407">
        <v>1</v>
      </c>
      <c r="N44" s="407">
        <v>1</v>
      </c>
      <c r="O44" s="821"/>
      <c r="P44" s="821"/>
      <c r="Q44" s="823"/>
      <c r="R44" s="406" t="s">
        <v>1350</v>
      </c>
      <c r="S44" s="828"/>
    </row>
    <row r="45" spans="12:21" x14ac:dyDescent="0.25">
      <c r="L45" s="405">
        <v>1</v>
      </c>
      <c r="M45" s="404">
        <v>1</v>
      </c>
      <c r="N45" s="404">
        <v>1</v>
      </c>
      <c r="O45" s="404"/>
      <c r="P45" s="404"/>
      <c r="Q45" s="403"/>
      <c r="R45" s="402">
        <v>1</v>
      </c>
      <c r="S45" s="401"/>
    </row>
    <row r="46" spans="12:21" ht="13.2" customHeight="1" x14ac:dyDescent="0.25">
      <c r="L46" s="399" t="s">
        <v>1347</v>
      </c>
      <c r="M46" s="398">
        <v>1</v>
      </c>
      <c r="N46" s="398">
        <v>1</v>
      </c>
      <c r="O46" s="398"/>
      <c r="P46" s="398"/>
      <c r="Q46" s="824" t="s">
        <v>1349</v>
      </c>
      <c r="R46" s="397" t="s">
        <v>1347</v>
      </c>
      <c r="S46" s="400"/>
    </row>
    <row r="47" spans="12:21" x14ac:dyDescent="0.25">
      <c r="L47" s="399" t="s">
        <v>1347</v>
      </c>
      <c r="M47" s="398">
        <v>2</v>
      </c>
      <c r="N47" s="398">
        <v>0.94</v>
      </c>
      <c r="O47" s="398"/>
      <c r="P47" s="398"/>
      <c r="Q47" s="825"/>
      <c r="R47" s="397" t="s">
        <v>1347</v>
      </c>
      <c r="S47" s="396" t="s">
        <v>1348</v>
      </c>
    </row>
    <row r="48" spans="12:21" ht="13.8" thickBot="1" x14ac:dyDescent="0.3">
      <c r="L48" s="395" t="s">
        <v>1347</v>
      </c>
      <c r="M48" s="394">
        <v>3.5</v>
      </c>
      <c r="N48" s="394">
        <v>0.9</v>
      </c>
      <c r="O48" s="394"/>
      <c r="P48" s="394"/>
      <c r="Q48" s="826"/>
      <c r="R48" s="393" t="s">
        <v>1347</v>
      </c>
      <c r="S48" s="392" t="s">
        <v>1346</v>
      </c>
    </row>
    <row r="49" ht="13.8" thickTop="1" x14ac:dyDescent="0.25"/>
  </sheetData>
  <sheetProtection algorithmName="SHA-512" hashValue="0weLPvwMLsBBc35zNg7aSlYnqN83ZSexniya2k8L0yb6Gx0Eq1fC4DQnwyqFf9TBL2PBmJ31GnQoLluE9aCRqw==" saltValue="Ta3qzIaqmKwkmwjVnDvo2g==" spinCount="100000" sheet="1" objects="1" scenarios="1"/>
  <mergeCells count="13">
    <mergeCell ref="R34:U35"/>
    <mergeCell ref="T36:U36"/>
    <mergeCell ref="T38:U38"/>
    <mergeCell ref="M33:P33"/>
    <mergeCell ref="R33:U33"/>
    <mergeCell ref="O36:P36"/>
    <mergeCell ref="O38:P38"/>
    <mergeCell ref="M34:P35"/>
    <mergeCell ref="O43:O44"/>
    <mergeCell ref="P43:P44"/>
    <mergeCell ref="Q43:Q44"/>
    <mergeCell ref="Q46:Q48"/>
    <mergeCell ref="S43:S44"/>
  </mergeCells>
  <hyperlinks>
    <hyperlink ref="B2" r:id="rId1" xr:uid="{32349315-A7DC-4F4B-AE11-2972CF2C3E83}"/>
  </hyperlinks>
  <pageMargins left="0.7" right="0.7" top="0.75" bottom="0.75" header="0.3" footer="0.3"/>
  <pageSetup orientation="portrait" horizontalDpi="1200" verticalDpi="1200" r:id="rId2"/>
  <drawing r:id="rId3"/>
  <legacyDrawing r:id="rId4"/>
  <oleObjects>
    <mc:AlternateContent xmlns:mc="http://schemas.openxmlformats.org/markup-compatibility/2006">
      <mc:Choice Requires="x14">
        <oleObject progId="Acrobat Document" shapeId="35841" r:id="rId5">
          <objectPr defaultSize="0" autoPict="0" r:id="rId6">
            <anchor moveWithCells="1">
              <from>
                <xdr:col>0</xdr:col>
                <xdr:colOff>563880</xdr:colOff>
                <xdr:row>3</xdr:row>
                <xdr:rowOff>137160</xdr:rowOff>
              </from>
              <to>
                <xdr:col>9</xdr:col>
                <xdr:colOff>556260</xdr:colOff>
                <xdr:row>36</xdr:row>
                <xdr:rowOff>213360</xdr:rowOff>
              </to>
            </anchor>
          </objectPr>
        </oleObject>
      </mc:Choice>
      <mc:Fallback>
        <oleObject progId="Acrobat Document" shapeId="35841" r:id="rId5"/>
      </mc:Fallback>
    </mc:AlternateContent>
  </oleObjects>
  <tableParts count="1">
    <tablePart r:id="rId7"/>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18619E-F9EA-4C49-8A83-3E35602E9BEC}">
  <sheetPr>
    <tabColor rgb="FFCC66FF"/>
  </sheetPr>
  <dimension ref="B2:T63"/>
  <sheetViews>
    <sheetView workbookViewId="0"/>
  </sheetViews>
  <sheetFormatPr defaultRowHeight="13.2" x14ac:dyDescent="0.25"/>
  <cols>
    <col min="2" max="2" width="13.109375" customWidth="1"/>
    <col min="3" max="3" width="46" bestFit="1" customWidth="1"/>
    <col min="4" max="4" width="30.109375" bestFit="1" customWidth="1"/>
    <col min="5" max="5" width="36.6640625" bestFit="1" customWidth="1"/>
    <col min="6" max="6" width="10.5546875" customWidth="1"/>
    <col min="7" max="7" width="11.44140625" customWidth="1"/>
    <col min="8" max="8" width="12.33203125" customWidth="1"/>
    <col min="9" max="9" width="12.88671875" customWidth="1"/>
    <col min="10" max="10" width="14.6640625" customWidth="1"/>
    <col min="11" max="11" width="16.44140625" customWidth="1"/>
    <col min="12" max="12" width="14.33203125" customWidth="1"/>
    <col min="13" max="13" width="14" customWidth="1"/>
    <col min="17" max="17" width="45.88671875" bestFit="1" customWidth="1"/>
    <col min="18" max="18" width="27.44140625" bestFit="1" customWidth="1"/>
    <col min="19" max="19" width="1.6640625" customWidth="1"/>
  </cols>
  <sheetData>
    <row r="2" spans="2:20" x14ac:dyDescent="0.25">
      <c r="B2" s="6"/>
      <c r="C2" s="6"/>
    </row>
    <row r="4" spans="2:20" ht="67.5" customHeight="1" thickBot="1" x14ac:dyDescent="0.3">
      <c r="B4" s="430" t="s">
        <v>1371</v>
      </c>
      <c r="C4" s="430" t="s">
        <v>1372</v>
      </c>
      <c r="D4" s="430" t="s">
        <v>1373</v>
      </c>
      <c r="E4" s="430" t="s">
        <v>1374</v>
      </c>
      <c r="F4" s="431" t="s">
        <v>1375</v>
      </c>
      <c r="G4" s="430" t="s">
        <v>1376</v>
      </c>
      <c r="H4" s="432" t="s">
        <v>1377</v>
      </c>
      <c r="I4" s="433" t="s">
        <v>1378</v>
      </c>
      <c r="J4" s="434" t="s">
        <v>1379</v>
      </c>
      <c r="K4" s="434" t="s">
        <v>1380</v>
      </c>
      <c r="L4" s="434" t="s">
        <v>1381</v>
      </c>
      <c r="M4" s="435" t="s">
        <v>1382</v>
      </c>
      <c r="N4" s="430" t="s">
        <v>1383</v>
      </c>
    </row>
    <row r="5" spans="2:20" ht="15" thickTop="1" x14ac:dyDescent="0.25">
      <c r="B5" s="436">
        <v>20</v>
      </c>
      <c r="C5" s="437" t="str" cm="1">
        <f t="array" aca="1" ref="C5" ca="1">IFERROR(INDEX('VBCCD BldgTypes'!$B$3:$X$3, SUMPRODUCT(MAX(('VBCCD BldgTypes'!$B$4:$X$14=E5)*(COLUMN('VBCCD BldgTypes'!$B$4:$X$14))))-COLUMN($B$4)+1),"N/A VBCCD BldgTypes Table")</f>
        <v>CLASSROOM BUILDINGS</v>
      </c>
      <c r="D5" s="438" t="s">
        <v>1384</v>
      </c>
      <c r="E5" s="438" t="s">
        <v>1385</v>
      </c>
      <c r="F5" s="436">
        <v>20</v>
      </c>
      <c r="G5" s="436" t="s">
        <v>29</v>
      </c>
      <c r="H5" s="439" t="s">
        <v>29</v>
      </c>
      <c r="I5" s="440" t="s">
        <v>29</v>
      </c>
      <c r="J5" s="441" t="s">
        <v>1386</v>
      </c>
      <c r="K5" s="442" t="s">
        <v>1387</v>
      </c>
      <c r="L5" s="443">
        <v>85410</v>
      </c>
      <c r="M5" s="444">
        <v>392.80051567241088</v>
      </c>
      <c r="N5" s="200"/>
      <c r="Q5" t="s">
        <v>1388</v>
      </c>
      <c r="R5" t="s">
        <v>1389</v>
      </c>
      <c r="T5" t="s">
        <v>1390</v>
      </c>
    </row>
    <row r="6" spans="2:20" ht="14.4" x14ac:dyDescent="0.25">
      <c r="B6" s="436">
        <v>21</v>
      </c>
      <c r="C6" s="437" t="str" cm="1">
        <f t="array" aca="1" ref="C6" ca="1">IFERROR(INDEX('VBCCD BldgTypes'!$B$3:$X$3, SUMPRODUCT(MAX(('VBCCD BldgTypes'!$B$4:$X$14=E6)*(COLUMN('VBCCD BldgTypes'!$B$4:$X$14))))-COLUMN($B$4)+1),"N/A VBCCD BldgTypes Table")</f>
        <v>CLASSROOM BUILDINGS</v>
      </c>
      <c r="D6" s="438" t="s">
        <v>1391</v>
      </c>
      <c r="E6" s="438" t="s">
        <v>1392</v>
      </c>
      <c r="F6" s="436">
        <v>8</v>
      </c>
      <c r="G6" s="436" t="s">
        <v>29</v>
      </c>
      <c r="H6" s="439" t="s">
        <v>29</v>
      </c>
      <c r="I6" s="440" t="s">
        <v>29</v>
      </c>
      <c r="J6" s="441" t="s">
        <v>1386</v>
      </c>
      <c r="K6" s="442" t="s">
        <v>1393</v>
      </c>
      <c r="L6" s="443">
        <v>7140</v>
      </c>
      <c r="M6" s="444">
        <v>34.92645332112437</v>
      </c>
      <c r="N6" s="200"/>
      <c r="Q6" s="362" t="s">
        <v>1394</v>
      </c>
      <c r="R6">
        <v>5</v>
      </c>
      <c r="T6" cm="1">
        <f t="array" ref="T6">_xlfn.XLOOKUP(Q6,tbl_VBCCDBldgTypes2024[[#Headers],[CLASSROOM BUILDINGS]:[UNIVERSITY WELCOME CENTERS]],'VBCCD BldgTypes'!$D$2:$W$2,"NotFound",0)</f>
        <v>5</v>
      </c>
    </row>
    <row r="7" spans="2:20" ht="14.4" x14ac:dyDescent="0.25">
      <c r="B7" s="436">
        <v>22</v>
      </c>
      <c r="C7" s="437" t="str" cm="1">
        <f t="array" aca="1" ref="C7" ca="1">IFERROR(INDEX('VBCCD BldgTypes'!$B$3:$X$3, SUMPRODUCT(MAX(('VBCCD BldgTypes'!$B$4:$X$14=E7)*(COLUMN('VBCCD BldgTypes'!$B$4:$X$14))))-COLUMN($B$4)+1),"N/A VBCCD BldgTypes Table")</f>
        <v>CLASSROOM BUILDINGS</v>
      </c>
      <c r="D7" s="438" t="s">
        <v>1395</v>
      </c>
      <c r="E7" s="438" t="s">
        <v>1396</v>
      </c>
      <c r="F7" s="436">
        <v>7</v>
      </c>
      <c r="G7" s="436" t="s">
        <v>29</v>
      </c>
      <c r="H7" s="439" t="s">
        <v>29</v>
      </c>
      <c r="I7" s="440" t="s">
        <v>29</v>
      </c>
      <c r="J7" s="441" t="s">
        <v>1386</v>
      </c>
      <c r="K7" s="442" t="s">
        <v>1397</v>
      </c>
      <c r="L7" s="443">
        <v>26620</v>
      </c>
      <c r="M7" s="444">
        <v>255.39780102882671</v>
      </c>
      <c r="N7" s="200"/>
      <c r="Q7" s="362" t="s">
        <v>1398</v>
      </c>
      <c r="R7">
        <v>1</v>
      </c>
      <c r="T7" cm="1">
        <f t="array" ref="T7">_xlfn.XLOOKUP(Q7,tbl_VBCCDBldgTypes2024[[#Headers],[CLASSROOM BUILDINGS]:[UNIVERSITY WELCOME CENTERS]],'VBCCD BldgTypes'!$D$2:$W$2,"NotFound",0)</f>
        <v>1</v>
      </c>
    </row>
    <row r="8" spans="2:20" ht="14.4" x14ac:dyDescent="0.25">
      <c r="B8" s="436">
        <v>23</v>
      </c>
      <c r="C8" s="437" t="str" cm="1">
        <f t="array" aca="1" ref="C8" ca="1">IFERROR(INDEX('VBCCD BldgTypes'!$B$3:$X$3, SUMPRODUCT(MAX(('VBCCD BldgTypes'!$B$4:$X$14=E8)*(COLUMN('VBCCD BldgTypes'!$B$4:$X$14))))-COLUMN($B$4)+1),"N/A VBCCD BldgTypes Table")</f>
        <v>CLASSROOM BUILDINGS</v>
      </c>
      <c r="D8" s="438" t="s">
        <v>1399</v>
      </c>
      <c r="E8" s="438" t="s">
        <v>1400</v>
      </c>
      <c r="F8" s="436">
        <v>15</v>
      </c>
      <c r="G8" s="436" t="s">
        <v>29</v>
      </c>
      <c r="H8" s="439" t="s">
        <v>29</v>
      </c>
      <c r="I8" s="440" t="s">
        <v>29</v>
      </c>
      <c r="J8" s="441" t="s">
        <v>1386</v>
      </c>
      <c r="K8" s="442" t="s">
        <v>1401</v>
      </c>
      <c r="L8" s="443">
        <v>43436</v>
      </c>
      <c r="M8" s="444">
        <v>426.2927694296115</v>
      </c>
      <c r="N8" s="200"/>
      <c r="Q8" s="362" t="s">
        <v>1092</v>
      </c>
      <c r="R8">
        <v>3</v>
      </c>
      <c r="T8" cm="1">
        <f t="array" ref="T8">_xlfn.XLOOKUP(Q8,tbl_VBCCDBldgTypes2024[[#Headers],[CLASSROOM BUILDINGS]:[UNIVERSITY WELCOME CENTERS]],'VBCCD BldgTypes'!$D$2:$W$2,"NotFound",0)</f>
        <v>3</v>
      </c>
    </row>
    <row r="9" spans="2:20" ht="14.4" x14ac:dyDescent="0.25">
      <c r="B9" s="436">
        <v>24</v>
      </c>
      <c r="C9" s="437" t="str" cm="1">
        <f t="array" aca="1" ref="C9" ca="1">IFERROR(INDEX('VBCCD BldgTypes'!$B$3:$X$3, SUMPRODUCT(MAX(('VBCCD BldgTypes'!$B$4:$X$14=E9)*(COLUMN('VBCCD BldgTypes'!$B$4:$X$14))))-COLUMN($B$4)+1),"N/A VBCCD BldgTypes Table")</f>
        <v>CLASSROOM BUILDINGS</v>
      </c>
      <c r="D9" s="438" t="s">
        <v>1402</v>
      </c>
      <c r="E9" s="438" t="s">
        <v>1403</v>
      </c>
      <c r="F9" s="436">
        <v>10</v>
      </c>
      <c r="G9" s="436" t="s">
        <v>29</v>
      </c>
      <c r="H9" s="439" t="s">
        <v>29</v>
      </c>
      <c r="I9" s="440" t="s">
        <v>29</v>
      </c>
      <c r="J9" s="441" t="s">
        <v>1386</v>
      </c>
      <c r="K9" s="442" t="s">
        <v>1404</v>
      </c>
      <c r="L9" s="443">
        <v>29832</v>
      </c>
      <c r="M9" s="444">
        <v>347.1350823985502</v>
      </c>
      <c r="N9" s="200"/>
      <c r="Q9" s="362" t="s">
        <v>1405</v>
      </c>
      <c r="R9">
        <v>7</v>
      </c>
      <c r="T9" cm="1">
        <f t="array" ref="T9">_xlfn.XLOOKUP(Q9,tbl_VBCCDBldgTypes2024[[#Headers],[CLASSROOM BUILDINGS]:[UNIVERSITY WELCOME CENTERS]],'VBCCD BldgTypes'!$D$2:$W$2,"NotFound",0)</f>
        <v>7</v>
      </c>
    </row>
    <row r="10" spans="2:20" ht="14.4" x14ac:dyDescent="0.25">
      <c r="B10" s="436">
        <v>25</v>
      </c>
      <c r="C10" s="437" t="str" cm="1">
        <f t="array" aca="1" ref="C10" ca="1">IFERROR(INDEX('VBCCD BldgTypes'!$B$3:$X$3, SUMPRODUCT(MAX(('VBCCD BldgTypes'!$B$4:$X$14=E10)*(COLUMN('VBCCD BldgTypes'!$B$4:$X$14))))-COLUMN($B$4)+1),"N/A VBCCD BldgTypes Table")</f>
        <v>COURTS</v>
      </c>
      <c r="D10" s="438" t="s">
        <v>1406</v>
      </c>
      <c r="E10" s="438" t="s">
        <v>1406</v>
      </c>
      <c r="F10" s="436">
        <v>4</v>
      </c>
      <c r="G10" s="436" t="s">
        <v>29</v>
      </c>
      <c r="H10" s="439" t="s">
        <v>29</v>
      </c>
      <c r="I10" s="440" t="s">
        <v>29</v>
      </c>
      <c r="J10" s="441" t="s">
        <v>1386</v>
      </c>
      <c r="K10" s="442" t="s">
        <v>1407</v>
      </c>
      <c r="L10" s="443">
        <v>32700</v>
      </c>
      <c r="M10" s="444">
        <v>226.56384740851547</v>
      </c>
      <c r="N10" s="200"/>
      <c r="Q10" s="362" t="s">
        <v>1408</v>
      </c>
      <c r="R10">
        <v>2</v>
      </c>
      <c r="T10" cm="1">
        <f t="array" ref="T10">_xlfn.XLOOKUP(Q10,tbl_VBCCDBldgTypes2024[[#Headers],[CLASSROOM BUILDINGS]:[UNIVERSITY WELCOME CENTERS]],'VBCCD BldgTypes'!$D$2:$W$2,"NotFound",0)</f>
        <v>2</v>
      </c>
    </row>
    <row r="11" spans="2:20" ht="14.4" x14ac:dyDescent="0.25">
      <c r="B11" s="436">
        <v>26</v>
      </c>
      <c r="C11" s="437" t="str" cm="1">
        <f t="array" aca="1" ref="C11" ca="1">IFERROR(INDEX('VBCCD BldgTypes'!$B$3:$X$3, SUMPRODUCT(MAX(('VBCCD BldgTypes'!$B$4:$X$14=E11)*(COLUMN('VBCCD BldgTypes'!$B$4:$X$14))))-COLUMN($B$4)+1),"N/A VBCCD BldgTypes Table")</f>
        <v>DORMITORY</v>
      </c>
      <c r="D11" s="438" t="s">
        <v>1409</v>
      </c>
      <c r="E11" s="438" t="s">
        <v>1335</v>
      </c>
      <c r="F11" s="436">
        <v>12</v>
      </c>
      <c r="G11" s="436" t="s">
        <v>29</v>
      </c>
      <c r="H11" s="439" t="s">
        <v>29</v>
      </c>
      <c r="I11" s="440" t="s">
        <v>29</v>
      </c>
      <c r="J11" s="441" t="s">
        <v>1386</v>
      </c>
      <c r="K11" s="442" t="s">
        <v>1410</v>
      </c>
      <c r="L11" s="443">
        <v>141750</v>
      </c>
      <c r="M11" s="444">
        <v>328.26451540721769</v>
      </c>
      <c r="N11" s="200"/>
      <c r="Q11" s="362" t="s">
        <v>1411</v>
      </c>
      <c r="R11">
        <v>2</v>
      </c>
      <c r="T11" cm="1">
        <f t="array" ref="T11">_xlfn.XLOOKUP(Q11,tbl_VBCCDBldgTypes2024[[#Headers],[CLASSROOM BUILDINGS]:[UNIVERSITY WELCOME CENTERS]],'VBCCD BldgTypes'!$D$2:$W$2,"NotFound",0)</f>
        <v>2</v>
      </c>
    </row>
    <row r="12" spans="2:20" ht="14.4" x14ac:dyDescent="0.25">
      <c r="B12" s="436">
        <v>26</v>
      </c>
      <c r="C12" s="437" t="str" cm="1">
        <f t="array" aca="1" ref="C12" ca="1">IFERROR(INDEX('VBCCD BldgTypes'!$B$3:$X$3, SUMPRODUCT(MAX(('VBCCD BldgTypes'!$B$4:$X$14=E12)*(COLUMN('VBCCD BldgTypes'!$B$4:$X$14))))-COLUMN($B$4)+1),"N/A VBCCD BldgTypes Table")</f>
        <v>DORMITORY</v>
      </c>
      <c r="D12" s="438" t="s">
        <v>1412</v>
      </c>
      <c r="E12" s="438" t="s">
        <v>1413</v>
      </c>
      <c r="F12" s="436">
        <v>4</v>
      </c>
      <c r="G12" s="436" t="s">
        <v>29</v>
      </c>
      <c r="H12" s="445" t="s">
        <v>29</v>
      </c>
      <c r="I12" s="440" t="s">
        <v>29</v>
      </c>
      <c r="J12" s="441" t="s">
        <v>1386</v>
      </c>
      <c r="K12" s="446" t="s">
        <v>1414</v>
      </c>
      <c r="L12" s="443">
        <v>57159.5</v>
      </c>
      <c r="M12" s="444">
        <v>281.42413238612716</v>
      </c>
      <c r="N12" s="200"/>
      <c r="Q12" s="362" t="s">
        <v>1415</v>
      </c>
      <c r="R12">
        <v>2</v>
      </c>
      <c r="T12" cm="1">
        <f t="array" ref="T12">_xlfn.XLOOKUP(Q12,tbl_VBCCDBldgTypes2024[[#Headers],[CLASSROOM BUILDINGS]:[UNIVERSITY WELCOME CENTERS]],'VBCCD BldgTypes'!$D$2:$W$2,"NotFound",0)</f>
        <v>2</v>
      </c>
    </row>
    <row r="13" spans="2:20" ht="14.4" x14ac:dyDescent="0.25">
      <c r="B13" s="436">
        <v>28</v>
      </c>
      <c r="C13" s="437" t="str" cm="1">
        <f t="array" aca="1" ref="C13" ca="1">IFERROR(INDEX('VBCCD BldgTypes'!$B$3:$X$3, SUMPRODUCT(MAX(('VBCCD BldgTypes'!$B$4:$X$14=E13)*(COLUMN('VBCCD BldgTypes'!$B$4:$X$14))))-COLUMN($B$4)+1),"N/A VBCCD BldgTypes Table")</f>
        <v>DORMITORY</v>
      </c>
      <c r="D13" s="438" t="s">
        <v>1416</v>
      </c>
      <c r="E13" s="438" t="s">
        <v>1417</v>
      </c>
      <c r="F13" s="436">
        <v>4</v>
      </c>
      <c r="G13" s="436" t="s">
        <v>29</v>
      </c>
      <c r="H13" s="439" t="s">
        <v>29</v>
      </c>
      <c r="I13" s="440" t="s">
        <v>29</v>
      </c>
      <c r="J13" s="441" t="s">
        <v>1386</v>
      </c>
      <c r="K13" s="442" t="s">
        <v>1418</v>
      </c>
      <c r="L13" s="443">
        <v>42540</v>
      </c>
      <c r="M13" s="444">
        <v>386.38316676936819</v>
      </c>
      <c r="N13" s="200"/>
      <c r="Q13" s="362" t="s">
        <v>1419</v>
      </c>
      <c r="R13">
        <v>2</v>
      </c>
      <c r="T13" cm="1">
        <f t="array" ref="T13">_xlfn.XLOOKUP(Q13,tbl_VBCCDBldgTypes2024[[#Headers],[CLASSROOM BUILDINGS]:[UNIVERSITY WELCOME CENTERS]],'VBCCD BldgTypes'!$D$2:$W$2,"NotFound",0)</f>
        <v>2</v>
      </c>
    </row>
    <row r="14" spans="2:20" ht="14.4" x14ac:dyDescent="0.25">
      <c r="B14" s="436">
        <v>34</v>
      </c>
      <c r="C14" s="437" t="str" cm="1">
        <f t="array" aca="1" ref="C14" ca="1">IFERROR(INDEX('VBCCD BldgTypes'!$B$3:$X$3, SUMPRODUCT(MAX(('VBCCD BldgTypes'!$B$4:$X$14=E14)*(COLUMN('VBCCD BldgTypes'!$B$4:$X$14))))-COLUMN($B$4)+1),"N/A VBCCD BldgTypes Table")</f>
        <v>DRY LABS Physics Buildings, Engineering Buildings</v>
      </c>
      <c r="D14" s="438" t="s">
        <v>1420</v>
      </c>
      <c r="E14" s="438" t="s">
        <v>1421</v>
      </c>
      <c r="F14" s="436">
        <v>4</v>
      </c>
      <c r="G14" s="436" t="s">
        <v>29</v>
      </c>
      <c r="H14" s="439" t="s">
        <v>29</v>
      </c>
      <c r="I14" s="440" t="s">
        <v>29</v>
      </c>
      <c r="J14" s="441" t="s">
        <v>1386</v>
      </c>
      <c r="K14" s="442" t="s">
        <v>1422</v>
      </c>
      <c r="L14" s="443">
        <v>64078</v>
      </c>
      <c r="M14" s="444">
        <v>484.16989679944197</v>
      </c>
      <c r="N14" s="200"/>
      <c r="Q14" s="362" t="s">
        <v>1423</v>
      </c>
      <c r="R14">
        <v>2</v>
      </c>
      <c r="T14" cm="1">
        <f t="array" ref="T14">_xlfn.XLOOKUP(Q14,tbl_VBCCDBldgTypes2024[[#Headers],[CLASSROOM BUILDINGS]:[UNIVERSITY WELCOME CENTERS]],'VBCCD BldgTypes'!$D$2:$W$2,"NotFound",0)</f>
        <v>2</v>
      </c>
    </row>
    <row r="15" spans="2:20" ht="14.4" x14ac:dyDescent="0.25">
      <c r="B15" s="436">
        <v>35</v>
      </c>
      <c r="C15" s="437" t="str" cm="1">
        <f t="array" aca="1" ref="C15" ca="1">IFERROR(INDEX('VBCCD BldgTypes'!$B$3:$X$3, SUMPRODUCT(MAX(('VBCCD BldgTypes'!$B$4:$X$14=E15)*(COLUMN('VBCCD BldgTypes'!$B$4:$X$14))))-COLUMN($B$4)+1),"N/A VBCCD BldgTypes Table")</f>
        <v>DRY LABS Physics Buildings, Engineering Buildings</v>
      </c>
      <c r="D15" s="438" t="s">
        <v>1424</v>
      </c>
      <c r="E15" s="438" t="s">
        <v>1425</v>
      </c>
      <c r="F15" s="436">
        <v>10</v>
      </c>
      <c r="G15" s="436" t="s">
        <v>29</v>
      </c>
      <c r="H15" s="439" t="s">
        <v>29</v>
      </c>
      <c r="I15" s="440" t="s">
        <v>29</v>
      </c>
      <c r="J15" s="441" t="s">
        <v>1386</v>
      </c>
      <c r="K15" s="442" t="s">
        <v>1426</v>
      </c>
      <c r="L15" s="443">
        <v>64834.5</v>
      </c>
      <c r="M15" s="444">
        <v>490.95026177670957</v>
      </c>
      <c r="N15" s="200"/>
      <c r="Q15" s="362" t="s">
        <v>1427</v>
      </c>
      <c r="R15">
        <v>3</v>
      </c>
      <c r="T15" cm="1">
        <f t="array" ref="T15">_xlfn.XLOOKUP(Q15,tbl_VBCCDBldgTypes2024[[#Headers],[CLASSROOM BUILDINGS]:[UNIVERSITY WELCOME CENTERS]],'VBCCD BldgTypes'!$D$2:$W$2,"NotFound",0)</f>
        <v>3</v>
      </c>
    </row>
    <row r="16" spans="2:20" ht="14.4" x14ac:dyDescent="0.25">
      <c r="B16" s="436">
        <v>36</v>
      </c>
      <c r="C16" s="437" t="str" cm="1">
        <f t="array" aca="1" ref="C16" ca="1">IFERROR(INDEX('VBCCD BldgTypes'!$B$3:$X$3, SUMPRODUCT(MAX(('VBCCD BldgTypes'!$B$4:$X$14=E16)*(COLUMN('VBCCD BldgTypes'!$B$4:$X$14))))-COLUMN($B$4)+1),"N/A VBCCD BldgTypes Table")</f>
        <v>DRY LABS Physics Buildings, Engineering Buildings</v>
      </c>
      <c r="D16" s="438" t="s">
        <v>1428</v>
      </c>
      <c r="E16" s="438" t="s">
        <v>1429</v>
      </c>
      <c r="F16" s="436">
        <v>4</v>
      </c>
      <c r="G16" s="436" t="s">
        <v>29</v>
      </c>
      <c r="H16" s="439" t="s">
        <v>29</v>
      </c>
      <c r="I16" s="440" t="s">
        <v>29</v>
      </c>
      <c r="J16" s="441" t="s">
        <v>1386</v>
      </c>
      <c r="K16" s="442" t="s">
        <v>1430</v>
      </c>
      <c r="L16" s="443">
        <v>156326.5</v>
      </c>
      <c r="M16" s="444">
        <v>470.50113070619602</v>
      </c>
      <c r="N16" s="200"/>
      <c r="Q16" s="362" t="s">
        <v>1431</v>
      </c>
      <c r="R16">
        <v>7</v>
      </c>
      <c r="T16" cm="1">
        <f t="array" ref="T16">_xlfn.XLOOKUP(Q16,tbl_VBCCDBldgTypes2024[[#Headers],[CLASSROOM BUILDINGS]:[UNIVERSITY WELCOME CENTERS]],'VBCCD BldgTypes'!$D$2:$W$2,"NotFound",0)</f>
        <v>7</v>
      </c>
    </row>
    <row r="17" spans="2:20" ht="14.4" x14ac:dyDescent="0.25">
      <c r="B17" s="436">
        <v>37</v>
      </c>
      <c r="C17" s="437" t="str" cm="1">
        <f t="array" aca="1" ref="C17" ca="1">IFERROR(INDEX('VBCCD BldgTypes'!$B$3:$X$3, SUMPRODUCT(MAX(('VBCCD BldgTypes'!$B$4:$X$14=E17)*(COLUMN('VBCCD BldgTypes'!$B$4:$X$14))))-COLUMN($B$4)+1),"N/A VBCCD BldgTypes Table")</f>
        <v>DRY LABS Physics Buildings, Engineering Buildings</v>
      </c>
      <c r="D17" s="438" t="s">
        <v>1432</v>
      </c>
      <c r="E17" s="438" t="s">
        <v>1432</v>
      </c>
      <c r="F17" s="436">
        <v>1</v>
      </c>
      <c r="G17" s="436" t="s">
        <v>29</v>
      </c>
      <c r="H17" s="439" t="s">
        <v>29</v>
      </c>
      <c r="I17" s="440" t="s">
        <v>29</v>
      </c>
      <c r="J17" s="441" t="s">
        <v>1386</v>
      </c>
      <c r="K17" s="442" t="s">
        <v>1433</v>
      </c>
      <c r="L17" s="443">
        <v>30670</v>
      </c>
      <c r="M17" s="444">
        <v>386.04349323745907</v>
      </c>
      <c r="N17" s="200"/>
      <c r="Q17" s="362" t="s">
        <v>83</v>
      </c>
      <c r="R17">
        <v>5</v>
      </c>
      <c r="T17" cm="1">
        <f t="array" ref="T17">_xlfn.XLOOKUP(Q17,tbl_VBCCDBldgTypes2024[[#Headers],[CLASSROOM BUILDINGS]:[UNIVERSITY WELCOME CENTERS]],'VBCCD BldgTypes'!$D$2:$W$2,"NotFound",0)</f>
        <v>5</v>
      </c>
    </row>
    <row r="18" spans="2:20" ht="14.4" x14ac:dyDescent="0.25">
      <c r="B18" s="436">
        <v>38</v>
      </c>
      <c r="C18" s="437" t="str" cm="1">
        <f t="array" aca="1" ref="C18" ca="1">IFERROR(INDEX('VBCCD BldgTypes'!$B$3:$X$3, SUMPRODUCT(MAX(('VBCCD BldgTypes'!$B$4:$X$14=E18)*(COLUMN('VBCCD BldgTypes'!$B$4:$X$14))))-COLUMN($B$4)+1),"N/A VBCCD BldgTypes Table")</f>
        <v>DRY LABS Physics Buildings, Engineering Buildings</v>
      </c>
      <c r="D18" s="438" t="s">
        <v>1434</v>
      </c>
      <c r="E18" s="438" t="s">
        <v>1435</v>
      </c>
      <c r="F18" s="436">
        <v>3</v>
      </c>
      <c r="G18" s="436" t="s">
        <v>29</v>
      </c>
      <c r="H18" s="439" t="s">
        <v>29</v>
      </c>
      <c r="I18" s="440" t="s">
        <v>29</v>
      </c>
      <c r="J18" s="441" t="s">
        <v>1386</v>
      </c>
      <c r="K18" s="442" t="s">
        <v>1436</v>
      </c>
      <c r="L18" s="443">
        <v>17450</v>
      </c>
      <c r="M18" s="444">
        <v>135.79846731622061</v>
      </c>
      <c r="N18" s="200"/>
      <c r="Q18" s="362" t="s">
        <v>1437</v>
      </c>
      <c r="R18">
        <v>1</v>
      </c>
      <c r="T18" cm="1">
        <f t="array" ref="T18">_xlfn.XLOOKUP(Q18,tbl_VBCCDBldgTypes2024[[#Headers],[CLASSROOM BUILDINGS]:[UNIVERSITY WELCOME CENTERS]],'VBCCD BldgTypes'!$D$2:$W$2,"NotFound",0)</f>
        <v>1</v>
      </c>
    </row>
    <row r="19" spans="2:20" ht="14.4" x14ac:dyDescent="0.25">
      <c r="B19" s="436">
        <v>39</v>
      </c>
      <c r="C19" s="437" t="str" cm="1">
        <f t="array" aca="1" ref="C19" ca="1">IFERROR(INDEX('VBCCD BldgTypes'!$B$3:$X$3, SUMPRODUCT(MAX(('VBCCD BldgTypes'!$B$4:$X$14=E19)*(COLUMN('VBCCD BldgTypes'!$B$4:$X$14))))-COLUMN($B$4)+1),"N/A VBCCD BldgTypes Table")</f>
        <v>DRY LABS Physics Buildings, Engineering Buildings</v>
      </c>
      <c r="D19" s="438" t="s">
        <v>1438</v>
      </c>
      <c r="E19" s="438" t="s">
        <v>1439</v>
      </c>
      <c r="F19" s="436">
        <v>4</v>
      </c>
      <c r="G19" s="436" t="s">
        <v>29</v>
      </c>
      <c r="H19" s="439" t="s">
        <v>29</v>
      </c>
      <c r="I19" s="440" t="s">
        <v>29</v>
      </c>
      <c r="J19" s="441" t="s">
        <v>1386</v>
      </c>
      <c r="K19" s="442" t="s">
        <v>1440</v>
      </c>
      <c r="L19" s="443">
        <v>9281.5</v>
      </c>
      <c r="M19" s="444">
        <v>359.27330791700552</v>
      </c>
      <c r="N19" s="200"/>
      <c r="Q19" s="362" t="s">
        <v>1441</v>
      </c>
      <c r="R19">
        <v>1</v>
      </c>
      <c r="T19" cm="1">
        <f t="array" ref="T19">_xlfn.XLOOKUP(Q19,tbl_VBCCDBldgTypes2024[[#Headers],[CLASSROOM BUILDINGS]:[UNIVERSITY WELCOME CENTERS]],'VBCCD BldgTypes'!$D$2:$W$2,"NotFound",0)</f>
        <v>1</v>
      </c>
    </row>
    <row r="20" spans="2:20" ht="14.4" x14ac:dyDescent="0.25">
      <c r="B20" s="436">
        <v>40</v>
      </c>
      <c r="C20" s="437" t="str" cm="1">
        <f t="array" aca="1" ref="C20" ca="1">IFERROR(INDEX('VBCCD BldgTypes'!$B$3:$X$3, SUMPRODUCT(MAX(('VBCCD BldgTypes'!$B$4:$X$14=E20)*(COLUMN('VBCCD BldgTypes'!$B$4:$X$14))))-COLUMN($B$4)+1),"N/A VBCCD BldgTypes Table")</f>
        <v>DRY LABS Physics Buildings, Engineering Buildings</v>
      </c>
      <c r="D20" s="438" t="s">
        <v>1442</v>
      </c>
      <c r="E20" s="438" t="s">
        <v>1443</v>
      </c>
      <c r="F20" s="436">
        <v>5</v>
      </c>
      <c r="G20" s="436" t="s">
        <v>29</v>
      </c>
      <c r="H20" s="439" t="s">
        <v>29</v>
      </c>
      <c r="I20" s="440" t="s">
        <v>29</v>
      </c>
      <c r="J20" s="441" t="s">
        <v>1386</v>
      </c>
      <c r="K20" s="442" t="s">
        <v>1444</v>
      </c>
      <c r="L20" s="443">
        <v>5373</v>
      </c>
      <c r="M20" s="444">
        <v>426.54321550617919</v>
      </c>
      <c r="N20" s="200"/>
      <c r="Q20" s="362" t="s">
        <v>1445</v>
      </c>
      <c r="R20">
        <v>3</v>
      </c>
      <c r="T20" cm="1">
        <f t="array" ref="T20">_xlfn.XLOOKUP(Q20,tbl_VBCCDBldgTypes2024[[#Headers],[CLASSROOM BUILDINGS]:[UNIVERSITY WELCOME CENTERS]],'VBCCD BldgTypes'!$D$2:$W$2,"NotFound",0)</f>
        <v>3</v>
      </c>
    </row>
    <row r="21" spans="2:20" ht="14.4" x14ac:dyDescent="0.25">
      <c r="B21" s="436">
        <v>29</v>
      </c>
      <c r="C21" s="437" t="str" cm="1">
        <f t="array" aca="1" ref="C21" ca="1">IFERROR(INDEX('VBCCD BldgTypes'!$B$3:$X$3, SUMPRODUCT(MAX(('VBCCD BldgTypes'!$B$4:$X$14=E21)*(COLUMN('VBCCD BldgTypes'!$B$4:$X$14))))-COLUMN($B$4)+1),"N/A VBCCD BldgTypes Table")</f>
        <v xml:space="preserve">FOOD </v>
      </c>
      <c r="D21" s="438" t="s">
        <v>1446</v>
      </c>
      <c r="E21" s="438" t="s">
        <v>1446</v>
      </c>
      <c r="F21" s="436">
        <v>5</v>
      </c>
      <c r="G21" s="436" t="s">
        <v>29</v>
      </c>
      <c r="H21" s="439" t="s">
        <v>29</v>
      </c>
      <c r="I21" s="440" t="s">
        <v>29</v>
      </c>
      <c r="J21" s="441" t="s">
        <v>1386</v>
      </c>
      <c r="K21" s="442" t="s">
        <v>1447</v>
      </c>
      <c r="L21" s="443">
        <v>38295</v>
      </c>
      <c r="M21" s="444">
        <v>891.20466791648073</v>
      </c>
      <c r="N21" s="200"/>
      <c r="Q21" s="362" t="s">
        <v>1276</v>
      </c>
      <c r="R21">
        <v>1</v>
      </c>
      <c r="T21" cm="1">
        <f t="array" ref="T21">_xlfn.XLOOKUP(Q21,tbl_VBCCDBldgTypes2024[[#Headers],[CLASSROOM BUILDINGS]:[UNIVERSITY WELCOME CENTERS]],'VBCCD BldgTypes'!$D$2:$W$2,"NotFound",0)</f>
        <v>1</v>
      </c>
    </row>
    <row r="22" spans="2:20" ht="14.4" x14ac:dyDescent="0.25">
      <c r="B22" s="436">
        <v>30</v>
      </c>
      <c r="C22" s="437" t="str" cm="1">
        <f t="array" aca="1" ref="C22" ca="1">IFERROR(INDEX('VBCCD BldgTypes'!$B$3:$X$3, SUMPRODUCT(MAX(('VBCCD BldgTypes'!$B$4:$X$14=E22)*(COLUMN('VBCCD BldgTypes'!$B$4:$X$14))))-COLUMN($B$4)+1),"N/A VBCCD BldgTypes Table")</f>
        <v xml:space="preserve">FOOD </v>
      </c>
      <c r="D22" s="438" t="s">
        <v>1448</v>
      </c>
      <c r="E22" s="438" t="s">
        <v>1449</v>
      </c>
      <c r="F22" s="436">
        <v>11</v>
      </c>
      <c r="G22" s="436" t="s">
        <v>29</v>
      </c>
      <c r="H22" s="439" t="s">
        <v>29</v>
      </c>
      <c r="I22" s="440" t="s">
        <v>29</v>
      </c>
      <c r="J22" s="441" t="s">
        <v>1386</v>
      </c>
      <c r="K22" s="442" t="s">
        <v>1450</v>
      </c>
      <c r="L22" s="443">
        <v>12200</v>
      </c>
      <c r="M22" s="444">
        <v>202.9440410338932</v>
      </c>
      <c r="N22" s="200"/>
      <c r="Q22" s="362" t="s">
        <v>1451</v>
      </c>
      <c r="R22">
        <v>2</v>
      </c>
      <c r="T22" cm="1">
        <f t="array" ref="T22">_xlfn.XLOOKUP(Q22,tbl_VBCCDBldgTypes2024[[#Headers],[CLASSROOM BUILDINGS]:[UNIVERSITY WELCOME CENTERS]],'VBCCD BldgTypes'!$D$2:$W$2,"NotFound",0)</f>
        <v>2</v>
      </c>
    </row>
    <row r="23" spans="2:20" ht="14.4" x14ac:dyDescent="0.25">
      <c r="B23" s="436">
        <v>32</v>
      </c>
      <c r="C23" s="437" t="str" cm="1">
        <f t="array" aca="1" ref="C23" ca="1">IFERROR(INDEX('VBCCD BldgTypes'!$B$3:$X$3, SUMPRODUCT(MAX(('VBCCD BldgTypes'!$B$4:$X$14=E23)*(COLUMN('VBCCD BldgTypes'!$B$4:$X$14))))-COLUMN($B$4)+1),"N/A VBCCD BldgTypes Table")</f>
        <v>GYM-PHYS-ED BUILDINGS</v>
      </c>
      <c r="D23" s="438" t="s">
        <v>1452</v>
      </c>
      <c r="E23" s="438" t="s">
        <v>1453</v>
      </c>
      <c r="F23" s="436">
        <v>7</v>
      </c>
      <c r="G23" s="436" t="s">
        <v>29</v>
      </c>
      <c r="H23" s="439" t="s">
        <v>29</v>
      </c>
      <c r="I23" s="440" t="s">
        <v>29</v>
      </c>
      <c r="J23" s="441" t="s">
        <v>1386</v>
      </c>
      <c r="K23" s="442" t="s">
        <v>1454</v>
      </c>
      <c r="L23" s="443">
        <v>52944</v>
      </c>
      <c r="M23" s="444">
        <v>543.495886895171</v>
      </c>
      <c r="N23" s="200"/>
      <c r="Q23" s="362" t="s">
        <v>1455</v>
      </c>
      <c r="R23">
        <v>6</v>
      </c>
      <c r="T23" cm="1">
        <f t="array" ref="T23">_xlfn.XLOOKUP(Q23,tbl_VBCCDBldgTypes2024[[#Headers],[CLASSROOM BUILDINGS]:[UNIVERSITY WELCOME CENTERS]],'VBCCD BldgTypes'!$D$2:$W$2,"NotFound",0)</f>
        <v>6</v>
      </c>
    </row>
    <row r="24" spans="2:20" ht="14.4" x14ac:dyDescent="0.25">
      <c r="B24" s="436">
        <v>33</v>
      </c>
      <c r="C24" s="437" t="str" cm="1">
        <f t="array" aca="1" ref="C24" ca="1">IFERROR(INDEX('VBCCD BldgTypes'!$B$3:$X$3, SUMPRODUCT(MAX(('VBCCD BldgTypes'!$B$4:$X$14=E24)*(COLUMN('VBCCD BldgTypes'!$B$4:$X$14))))-COLUMN($B$4)+1),"N/A VBCCD BldgTypes Table")</f>
        <v>GYM-PHYS-ED BUILDINGS</v>
      </c>
      <c r="D24" s="438" t="s">
        <v>1456</v>
      </c>
      <c r="E24" s="438" t="s">
        <v>1457</v>
      </c>
      <c r="F24" s="436">
        <v>3</v>
      </c>
      <c r="G24" s="436" t="s">
        <v>29</v>
      </c>
      <c r="H24" s="439" t="s">
        <v>29</v>
      </c>
      <c r="I24" s="440" t="s">
        <v>29</v>
      </c>
      <c r="J24" s="441" t="s">
        <v>1386</v>
      </c>
      <c r="K24" s="442" t="s">
        <v>1458</v>
      </c>
      <c r="L24" s="443">
        <v>30027</v>
      </c>
      <c r="M24" s="444">
        <v>569.14931600381612</v>
      </c>
      <c r="N24" s="200"/>
      <c r="Q24" s="362" t="s">
        <v>1459</v>
      </c>
      <c r="R24">
        <v>1</v>
      </c>
      <c r="T24" cm="1">
        <f t="array" ref="T24">_xlfn.XLOOKUP(Q24,tbl_VBCCDBldgTypes2024[[#Headers],[CLASSROOM BUILDINGS]:[UNIVERSITY WELCOME CENTERS]],'VBCCD BldgTypes'!$D$2:$W$2,"NotFound",0)</f>
        <v>1</v>
      </c>
    </row>
    <row r="25" spans="2:20" ht="14.4" x14ac:dyDescent="0.25">
      <c r="B25" s="436">
        <v>47</v>
      </c>
      <c r="C25" s="437" t="str" cm="1">
        <f t="array" aca="1" ref="C25" ca="1">IFERROR(INDEX('VBCCD BldgTypes'!$B$3:$X$3, SUMPRODUCT(MAX(('VBCCD BldgTypes'!$B$4:$X$14=E25)*(COLUMN('VBCCD BldgTypes'!$B$4:$X$14))))-COLUMN($B$4)+1),"N/A VBCCD BldgTypes Table")</f>
        <v>LIBRARIES</v>
      </c>
      <c r="D25" s="438" t="s">
        <v>1460</v>
      </c>
      <c r="E25" s="438" t="s">
        <v>1461</v>
      </c>
      <c r="F25" s="436">
        <v>8</v>
      </c>
      <c r="G25" s="436" t="s">
        <v>29</v>
      </c>
      <c r="H25" s="439" t="s">
        <v>29</v>
      </c>
      <c r="I25" s="440" t="s">
        <v>29</v>
      </c>
      <c r="J25" s="441" t="s">
        <v>1386</v>
      </c>
      <c r="K25" s="442" t="s">
        <v>1462</v>
      </c>
      <c r="L25" s="443">
        <v>126026.5</v>
      </c>
      <c r="M25" s="444">
        <v>423.73287718984579</v>
      </c>
      <c r="N25" s="200"/>
      <c r="Q25" s="362" t="s">
        <v>1463</v>
      </c>
      <c r="R25">
        <v>3</v>
      </c>
      <c r="T25" cm="1">
        <f t="array" ref="T25">_xlfn.XLOOKUP(Q25,tbl_VBCCDBldgTypes2024[[#Headers],[CLASSROOM BUILDINGS]:[UNIVERSITY WELCOME CENTERS]],'VBCCD BldgTypes'!$D$2:$W$2,"NotFound",0)</f>
        <v>3</v>
      </c>
    </row>
    <row r="26" spans="2:20" ht="14.4" x14ac:dyDescent="0.25">
      <c r="B26" s="436">
        <v>48</v>
      </c>
      <c r="C26" s="437" t="str" cm="1">
        <f t="array" aca="1" ref="C26" ca="1">IFERROR(INDEX('VBCCD BldgTypes'!$B$3:$X$3, SUMPRODUCT(MAX(('VBCCD BldgTypes'!$B$4:$X$14=E26)*(COLUMN('VBCCD BldgTypes'!$B$4:$X$14))))-COLUMN($B$4)+1),"N/A VBCCD BldgTypes Table")</f>
        <v>LIBRARIES</v>
      </c>
      <c r="D26" s="438" t="s">
        <v>1464</v>
      </c>
      <c r="E26" s="438" t="s">
        <v>1465</v>
      </c>
      <c r="F26" s="436">
        <v>3</v>
      </c>
      <c r="G26" s="436" t="s">
        <v>29</v>
      </c>
      <c r="H26" s="439" t="s">
        <v>29</v>
      </c>
      <c r="I26" s="440" t="s">
        <v>29</v>
      </c>
      <c r="J26" s="441" t="s">
        <v>1386</v>
      </c>
      <c r="K26" s="442" t="s">
        <v>1466</v>
      </c>
      <c r="L26" s="443">
        <v>11660</v>
      </c>
      <c r="M26" s="444">
        <v>171.30974674852132</v>
      </c>
      <c r="N26" s="200"/>
      <c r="Q26" s="362" t="s">
        <v>1467</v>
      </c>
      <c r="R26">
        <v>59</v>
      </c>
      <c r="T26">
        <f>SUM(T6:T25)</f>
        <v>59</v>
      </c>
    </row>
    <row r="27" spans="2:20" ht="14.4" x14ac:dyDescent="0.25">
      <c r="B27" s="436">
        <v>50</v>
      </c>
      <c r="C27" s="437" t="str" cm="1">
        <f t="array" aca="1" ref="C27" ca="1">IFERROR(INDEX('VBCCD BldgTypes'!$B$3:$X$3, SUMPRODUCT(MAX(('VBCCD BldgTypes'!$B$4:$X$14=E27)*(COLUMN('VBCCD BldgTypes'!$B$4:$X$14))))-COLUMN($B$4)+1),"N/A VBCCD BldgTypes Table")</f>
        <v>MEDICAL</v>
      </c>
      <c r="D27" s="438" t="s">
        <v>1468</v>
      </c>
      <c r="E27" s="438" t="s">
        <v>1468</v>
      </c>
      <c r="F27" s="436">
        <v>4</v>
      </c>
      <c r="G27" s="436" t="s">
        <v>29</v>
      </c>
      <c r="H27" s="439" t="s">
        <v>29</v>
      </c>
      <c r="I27" s="440" t="s">
        <v>29</v>
      </c>
      <c r="J27" s="441" t="s">
        <v>1386</v>
      </c>
      <c r="K27" s="442" t="s">
        <v>1469</v>
      </c>
      <c r="L27" s="443">
        <v>327253.5</v>
      </c>
      <c r="M27" s="444">
        <v>652.28188699794873</v>
      </c>
      <c r="N27" s="200"/>
    </row>
    <row r="28" spans="2:20" ht="14.4" x14ac:dyDescent="0.25">
      <c r="B28" s="436">
        <v>53</v>
      </c>
      <c r="C28" s="437" t="str" cm="1">
        <f t="array" aca="1" ref="C28" ca="1">IFERROR(INDEX('VBCCD BldgTypes'!$B$3:$X$3, SUMPRODUCT(MAX(('VBCCD BldgTypes'!$B$4:$X$14=E28)*(COLUMN('VBCCD BldgTypes'!$B$4:$X$14))))-COLUMN($B$4)+1),"N/A VBCCD BldgTypes Table")</f>
        <v>MEDICAL</v>
      </c>
      <c r="D28" s="438" t="s">
        <v>1470</v>
      </c>
      <c r="E28" s="438" t="s">
        <v>1470</v>
      </c>
      <c r="F28" s="436">
        <v>8</v>
      </c>
      <c r="G28" s="436" t="s">
        <v>29</v>
      </c>
      <c r="H28" s="439" t="s">
        <v>29</v>
      </c>
      <c r="I28" s="440" t="s">
        <v>29</v>
      </c>
      <c r="J28" s="441" t="s">
        <v>1386</v>
      </c>
      <c r="K28" s="442" t="s">
        <v>1471</v>
      </c>
      <c r="L28" s="443">
        <v>14023.5</v>
      </c>
      <c r="M28" s="444">
        <v>372.64182389053508</v>
      </c>
      <c r="N28" s="200"/>
    </row>
    <row r="29" spans="2:20" ht="14.4" x14ac:dyDescent="0.25">
      <c r="B29" s="436">
        <v>54</v>
      </c>
      <c r="C29" s="437" t="str" cm="1">
        <f t="array" aca="1" ref="C29" ca="1">IFERROR(INDEX('VBCCD BldgTypes'!$B$3:$X$3, SUMPRODUCT(MAX(('VBCCD BldgTypes'!$B$4:$X$14=E29)*(COLUMN('VBCCD BldgTypes'!$B$4:$X$14))))-COLUMN($B$4)+1),"N/A VBCCD BldgTypes Table")</f>
        <v>MULTIPURPOSE BUILDINGS</v>
      </c>
      <c r="D29" s="438" t="s">
        <v>1472</v>
      </c>
      <c r="E29" s="438" t="s">
        <v>1473</v>
      </c>
      <c r="F29" s="436">
        <v>7</v>
      </c>
      <c r="G29" s="436" t="s">
        <v>29</v>
      </c>
      <c r="H29" s="439" t="s">
        <v>29</v>
      </c>
      <c r="I29" s="440" t="s">
        <v>29</v>
      </c>
      <c r="J29" s="441" t="s">
        <v>1386</v>
      </c>
      <c r="K29" s="442" t="s">
        <v>1474</v>
      </c>
      <c r="L29" s="443">
        <v>52944</v>
      </c>
      <c r="M29" s="444">
        <v>543.495886895171</v>
      </c>
      <c r="N29" s="200"/>
    </row>
    <row r="30" spans="2:20" ht="14.4" x14ac:dyDescent="0.25">
      <c r="B30" s="436">
        <v>55</v>
      </c>
      <c r="C30" s="437" t="str" cm="1">
        <f t="array" aca="1" ref="C30" ca="1">IFERROR(INDEX('VBCCD BldgTypes'!$B$3:$X$3, SUMPRODUCT(MAX(('VBCCD BldgTypes'!$B$4:$X$14=E30)*(COLUMN('VBCCD BldgTypes'!$B$4:$X$14))))-COLUMN($B$4)+1),"N/A VBCCD BldgTypes Table")</f>
        <v>MULTIPURPOSE BUILDINGS</v>
      </c>
      <c r="D30" s="438" t="s">
        <v>1475</v>
      </c>
      <c r="E30" s="438" t="s">
        <v>1475</v>
      </c>
      <c r="F30" s="436">
        <v>14</v>
      </c>
      <c r="G30" s="436" t="s">
        <v>29</v>
      </c>
      <c r="H30" s="439" t="s">
        <v>29</v>
      </c>
      <c r="I30" s="440" t="s">
        <v>29</v>
      </c>
      <c r="J30" s="441" t="s">
        <v>1386</v>
      </c>
      <c r="K30" s="442" t="s">
        <v>1476</v>
      </c>
      <c r="L30" s="443">
        <v>35842.5</v>
      </c>
      <c r="M30" s="444">
        <v>491.9570683393024</v>
      </c>
      <c r="N30" s="200"/>
    </row>
    <row r="31" spans="2:20" ht="14.4" x14ac:dyDescent="0.25">
      <c r="B31" s="436">
        <v>56</v>
      </c>
      <c r="C31" s="437" t="str" cm="1">
        <f t="array" aca="1" ref="C31" ca="1">IFERROR(INDEX('VBCCD BldgTypes'!$B$3:$X$3, SUMPRODUCT(MAX(('VBCCD BldgTypes'!$B$4:$X$14=E31)*(COLUMN('VBCCD BldgTypes'!$B$4:$X$14))))-COLUMN($B$4)+1),"N/A VBCCD BldgTypes Table")</f>
        <v>MUSEUMS</v>
      </c>
      <c r="D31" s="438" t="s">
        <v>1477</v>
      </c>
      <c r="E31" s="438" t="s">
        <v>1478</v>
      </c>
      <c r="F31" s="436">
        <v>6</v>
      </c>
      <c r="G31" s="436" t="s">
        <v>29</v>
      </c>
      <c r="H31" s="439" t="s">
        <v>29</v>
      </c>
      <c r="I31" s="440" t="s">
        <v>29</v>
      </c>
      <c r="J31" s="441" t="s">
        <v>1386</v>
      </c>
      <c r="K31" s="442" t="s">
        <v>1479</v>
      </c>
      <c r="L31" s="443">
        <v>64084</v>
      </c>
      <c r="M31" s="444">
        <v>422.52426409000805</v>
      </c>
      <c r="N31" s="200"/>
    </row>
    <row r="32" spans="2:20" ht="14.4" x14ac:dyDescent="0.25">
      <c r="B32" s="436">
        <v>57</v>
      </c>
      <c r="C32" s="437" t="str" cm="1">
        <f t="array" aca="1" ref="C32" ca="1">IFERROR(INDEX('VBCCD BldgTypes'!$B$3:$X$3, SUMPRODUCT(MAX(('VBCCD BldgTypes'!$B$4:$X$14=E32)*(COLUMN('VBCCD BldgTypes'!$B$4:$X$14))))-COLUMN($B$4)+1),"N/A VBCCD BldgTypes Table")</f>
        <v>MUSEUMS</v>
      </c>
      <c r="D32" s="438" t="s">
        <v>1480</v>
      </c>
      <c r="E32" s="438" t="s">
        <v>1481</v>
      </c>
      <c r="F32" s="436">
        <v>3</v>
      </c>
      <c r="G32" s="436" t="s">
        <v>29</v>
      </c>
      <c r="H32" s="439" t="s">
        <v>29</v>
      </c>
      <c r="I32" s="440" t="s">
        <v>29</v>
      </c>
      <c r="J32" s="441" t="s">
        <v>1386</v>
      </c>
      <c r="K32" s="442" t="s">
        <v>1482</v>
      </c>
      <c r="L32" s="443">
        <v>6100</v>
      </c>
      <c r="M32" s="444">
        <v>232.20187204225172</v>
      </c>
      <c r="N32" s="200"/>
    </row>
    <row r="33" spans="2:14" ht="14.4" x14ac:dyDescent="0.25">
      <c r="B33" s="436">
        <v>58</v>
      </c>
      <c r="C33" s="437" t="str" cm="1">
        <f t="array" aca="1" ref="C33" ca="1">IFERROR(INDEX('VBCCD BldgTypes'!$B$3:$X$3, SUMPRODUCT(MAX(('VBCCD BldgTypes'!$B$4:$X$14=E33)*(COLUMN('VBCCD BldgTypes'!$B$4:$X$14))))-COLUMN($B$4)+1),"N/A VBCCD BldgTypes Table")</f>
        <v>MUSEUMS</v>
      </c>
      <c r="D33" s="438" t="s">
        <v>1483</v>
      </c>
      <c r="E33" s="438" t="s">
        <v>1484</v>
      </c>
      <c r="F33" s="436">
        <v>3</v>
      </c>
      <c r="G33" s="436" t="s">
        <v>29</v>
      </c>
      <c r="H33" s="439" t="s">
        <v>29</v>
      </c>
      <c r="I33" s="440" t="s">
        <v>29</v>
      </c>
      <c r="J33" s="441" t="s">
        <v>1386</v>
      </c>
      <c r="K33" s="442" t="s">
        <v>1485</v>
      </c>
      <c r="L33" s="443">
        <v>7330</v>
      </c>
      <c r="M33" s="444">
        <v>101.57708188411918</v>
      </c>
      <c r="N33" s="200"/>
    </row>
    <row r="34" spans="2:14" ht="14.4" x14ac:dyDescent="0.25">
      <c r="B34" s="436">
        <v>9</v>
      </c>
      <c r="C34" s="437" t="str" cm="1">
        <f t="array" aca="1" ref="C34" ca="1">IFERROR(INDEX('VBCCD BldgTypes'!$B$3:$X$3, SUMPRODUCT(MAX(('VBCCD BldgTypes'!$B$4:$X$14=E34)*(COLUMN('VBCCD BldgTypes'!$B$4:$X$14))))-COLUMN($B$4)+1),"N/A VBCCD BldgTypes Table")</f>
        <v>OFFICE BUILDINGS</v>
      </c>
      <c r="D34" s="438" t="s">
        <v>1486</v>
      </c>
      <c r="E34" s="438" t="s">
        <v>1486</v>
      </c>
      <c r="F34" s="436">
        <v>5</v>
      </c>
      <c r="G34" s="436" t="s">
        <v>29</v>
      </c>
      <c r="H34" s="439" t="s">
        <v>29</v>
      </c>
      <c r="I34" s="440" t="s">
        <v>29</v>
      </c>
      <c r="J34" s="441" t="s">
        <v>1386</v>
      </c>
      <c r="K34" s="442" t="s">
        <v>1487</v>
      </c>
      <c r="L34" s="443">
        <v>13500</v>
      </c>
      <c r="M34" s="444">
        <v>114.76318621973928</v>
      </c>
      <c r="N34" s="200"/>
    </row>
    <row r="35" spans="2:14" ht="14.4" x14ac:dyDescent="0.25">
      <c r="B35" s="436">
        <v>59</v>
      </c>
      <c r="C35" s="437" t="str" cm="1">
        <f t="array" aca="1" ref="C35" ca="1">IFERROR(INDEX('VBCCD BldgTypes'!$B$3:$X$3, SUMPRODUCT(MAX(('VBCCD BldgTypes'!$B$4:$X$14=E35)*(COLUMN('VBCCD BldgTypes'!$B$4:$X$14))))-COLUMN($B$4)+1),"N/A VBCCD BldgTypes Table")</f>
        <v>OFFICE BUILDINGS</v>
      </c>
      <c r="D35" s="438" t="s">
        <v>1488</v>
      </c>
      <c r="E35" s="438" t="s">
        <v>1488</v>
      </c>
      <c r="F35" s="436">
        <v>11</v>
      </c>
      <c r="G35" s="436" t="s">
        <v>29</v>
      </c>
      <c r="H35" s="439" t="s">
        <v>29</v>
      </c>
      <c r="I35" s="440" t="s">
        <v>29</v>
      </c>
      <c r="J35" s="441" t="s">
        <v>1386</v>
      </c>
      <c r="K35" s="442" t="s">
        <v>1489</v>
      </c>
      <c r="L35" s="443">
        <v>13538</v>
      </c>
      <c r="M35" s="444">
        <v>415.47421606639966</v>
      </c>
      <c r="N35" s="200"/>
    </row>
    <row r="36" spans="2:14" ht="14.4" x14ac:dyDescent="0.25">
      <c r="B36" s="436">
        <v>60</v>
      </c>
      <c r="C36" s="437" t="str" cm="1">
        <f t="array" aca="1" ref="C36" ca="1">IFERROR(INDEX('VBCCD BldgTypes'!$B$3:$X$3, SUMPRODUCT(MAX(('VBCCD BldgTypes'!$B$4:$X$14=E36)*(COLUMN('VBCCD BldgTypes'!$B$4:$X$14))))-COLUMN($B$4)+1),"N/A VBCCD BldgTypes Table")</f>
        <v>OFFICE BUILDINGS</v>
      </c>
      <c r="D36" s="438" t="s">
        <v>1490</v>
      </c>
      <c r="E36" s="438" t="s">
        <v>1491</v>
      </c>
      <c r="F36" s="436">
        <v>6</v>
      </c>
      <c r="G36" s="436" t="s">
        <v>29</v>
      </c>
      <c r="H36" s="439" t="s">
        <v>29</v>
      </c>
      <c r="I36" s="440" t="s">
        <v>29</v>
      </c>
      <c r="J36" s="441" t="s">
        <v>1386</v>
      </c>
      <c r="K36" s="442" t="s">
        <v>1492</v>
      </c>
      <c r="L36" s="443">
        <v>4684</v>
      </c>
      <c r="M36" s="444">
        <v>256.03480047621156</v>
      </c>
      <c r="N36" s="200"/>
    </row>
    <row r="37" spans="2:14" ht="14.4" x14ac:dyDescent="0.25">
      <c r="B37" s="436">
        <v>61</v>
      </c>
      <c r="C37" s="437" t="str" cm="1">
        <f t="array" aca="1" ref="C37" ca="1">IFERROR(INDEX('VBCCD BldgTypes'!$B$3:$X$3, SUMPRODUCT(MAX(('VBCCD BldgTypes'!$B$4:$X$14=E37)*(COLUMN('VBCCD BldgTypes'!$B$4:$X$14))))-COLUMN($B$4)+1),"N/A VBCCD BldgTypes Table")</f>
        <v>OFFICE BUILDINGS</v>
      </c>
      <c r="D37" s="438" t="s">
        <v>1493</v>
      </c>
      <c r="E37" s="438" t="s">
        <v>1494</v>
      </c>
      <c r="F37" s="436">
        <v>6</v>
      </c>
      <c r="G37" s="436" t="s">
        <v>29</v>
      </c>
      <c r="H37" s="439" t="s">
        <v>29</v>
      </c>
      <c r="I37" s="440" t="s">
        <v>29</v>
      </c>
      <c r="J37" s="441" t="s">
        <v>1386</v>
      </c>
      <c r="K37" s="442" t="s">
        <v>1495</v>
      </c>
      <c r="L37" s="443">
        <v>7903.5</v>
      </c>
      <c r="M37" s="444">
        <v>313.98189213995158</v>
      </c>
      <c r="N37" s="200"/>
    </row>
    <row r="38" spans="2:14" ht="14.4" x14ac:dyDescent="0.25">
      <c r="B38" s="436">
        <v>62</v>
      </c>
      <c r="C38" s="437" t="str" cm="1">
        <f t="array" aca="1" ref="C38" ca="1">IFERROR(INDEX('VBCCD BldgTypes'!$B$3:$X$3, SUMPRODUCT(MAX(('VBCCD BldgTypes'!$B$4:$X$14=E38)*(COLUMN('VBCCD BldgTypes'!$B$4:$X$14))))-COLUMN($B$4)+1),"N/A VBCCD BldgTypes Table")</f>
        <v>OFFICE BUILDINGS</v>
      </c>
      <c r="D38" s="438" t="s">
        <v>1496</v>
      </c>
      <c r="E38" s="438" t="s">
        <v>1497</v>
      </c>
      <c r="F38" s="436">
        <v>6</v>
      </c>
      <c r="G38" s="436" t="s">
        <v>29</v>
      </c>
      <c r="H38" s="439" t="s">
        <v>29</v>
      </c>
      <c r="I38" s="440" t="s">
        <v>29</v>
      </c>
      <c r="J38" s="441" t="s">
        <v>1386</v>
      </c>
      <c r="K38" s="442" t="s">
        <v>1498</v>
      </c>
      <c r="L38" s="443">
        <v>118000</v>
      </c>
      <c r="M38" s="444">
        <v>29.563135573334172</v>
      </c>
      <c r="N38" s="200"/>
    </row>
    <row r="39" spans="2:14" ht="14.4" x14ac:dyDescent="0.25">
      <c r="B39" s="436">
        <v>63</v>
      </c>
      <c r="C39" s="437" t="str" cm="1">
        <f t="array" aca="1" ref="C39" ca="1">IFERROR(INDEX('VBCCD BldgTypes'!$B$3:$X$3, SUMPRODUCT(MAX(('VBCCD BldgTypes'!$B$4:$X$14=E39)*(COLUMN('VBCCD BldgTypes'!$B$4:$X$14))))-COLUMN($B$4)+1),"N/A VBCCD BldgTypes Table")</f>
        <v>OFFICE BUILDINGS</v>
      </c>
      <c r="D39" s="438" t="s">
        <v>1499</v>
      </c>
      <c r="E39" s="438" t="s">
        <v>1500</v>
      </c>
      <c r="F39" s="436">
        <v>6</v>
      </c>
      <c r="G39" s="436" t="s">
        <v>29</v>
      </c>
      <c r="H39" s="439" t="s">
        <v>29</v>
      </c>
      <c r="I39" s="440" t="s">
        <v>29</v>
      </c>
      <c r="J39" s="441" t="s">
        <v>1386</v>
      </c>
      <c r="K39" s="442" t="s">
        <v>1501</v>
      </c>
      <c r="L39" s="443">
        <v>31370</v>
      </c>
      <c r="M39" s="444">
        <v>205.84316029336188</v>
      </c>
      <c r="N39" s="200"/>
    </row>
    <row r="40" spans="2:14" ht="14.4" x14ac:dyDescent="0.25">
      <c r="B40" s="436">
        <v>64</v>
      </c>
      <c r="C40" s="437" t="str" cm="1">
        <f t="array" aca="1" ref="C40" ca="1">IFERROR(INDEX('VBCCD BldgTypes'!$B$3:$X$3, SUMPRODUCT(MAX(('VBCCD BldgTypes'!$B$4:$X$14=E40)*(COLUMN('VBCCD BldgTypes'!$B$4:$X$14))))-COLUMN($B$4)+1),"N/A VBCCD BldgTypes Table")</f>
        <v>OFFICE BUILDINGS</v>
      </c>
      <c r="D40" s="438" t="s">
        <v>1502</v>
      </c>
      <c r="E40" s="438" t="s">
        <v>1503</v>
      </c>
      <c r="F40" s="436">
        <v>7</v>
      </c>
      <c r="G40" s="436" t="s">
        <v>29</v>
      </c>
      <c r="H40" s="439" t="s">
        <v>29</v>
      </c>
      <c r="I40" s="440" t="s">
        <v>29</v>
      </c>
      <c r="J40" s="441" t="s">
        <v>1386</v>
      </c>
      <c r="K40" s="442" t="s">
        <v>1504</v>
      </c>
      <c r="L40" s="443">
        <v>33935</v>
      </c>
      <c r="M40" s="444">
        <v>278.34487030628264</v>
      </c>
      <c r="N40" s="200"/>
    </row>
    <row r="41" spans="2:14" ht="14.4" x14ac:dyDescent="0.25">
      <c r="B41" s="436">
        <v>82</v>
      </c>
      <c r="C41" s="437" t="str" cm="1">
        <f t="array" aca="1" ref="C41" ca="1">IFERROR(INDEX('VBCCD BldgTypes'!$B$3:$X$3, SUMPRODUCT(MAX(('VBCCD BldgTypes'!$B$4:$X$14=E41)*(COLUMN('VBCCD BldgTypes'!$B$4:$X$14))))-COLUMN($B$4)+1),"N/A VBCCD BldgTypes Table")</f>
        <v>Other</v>
      </c>
      <c r="D41" s="438" t="s">
        <v>1505</v>
      </c>
      <c r="E41" s="438" t="s">
        <v>1505</v>
      </c>
      <c r="F41" s="436">
        <v>2</v>
      </c>
      <c r="G41" s="436" t="s">
        <v>29</v>
      </c>
      <c r="H41" s="439" t="s">
        <v>29</v>
      </c>
      <c r="I41" s="440" t="s">
        <v>29</v>
      </c>
      <c r="J41" s="441" t="s">
        <v>1386</v>
      </c>
      <c r="K41" s="442" t="s">
        <v>1506</v>
      </c>
      <c r="L41" s="443">
        <v>15488</v>
      </c>
      <c r="M41" s="444">
        <v>255.15644177227119</v>
      </c>
      <c r="N41" s="200"/>
    </row>
    <row r="42" spans="2:14" ht="14.4" x14ac:dyDescent="0.25">
      <c r="B42" s="436">
        <v>83</v>
      </c>
      <c r="C42" s="437" t="str" cm="1">
        <f t="array" aca="1" ref="C42" ca="1">IFERROR(INDEX('VBCCD BldgTypes'!$B$3:$X$3, SUMPRODUCT(MAX(('VBCCD BldgTypes'!$B$4:$X$14=E42)*(COLUMN('VBCCD BldgTypes'!$B$4:$X$14))))-COLUMN($B$4)+1),"N/A VBCCD BldgTypes Table")</f>
        <v>Other</v>
      </c>
      <c r="D42" s="438" t="s">
        <v>1507</v>
      </c>
      <c r="E42" s="438" t="s">
        <v>1507</v>
      </c>
      <c r="F42" s="436">
        <v>2</v>
      </c>
      <c r="G42" s="436" t="s">
        <v>29</v>
      </c>
      <c r="H42" s="439" t="s">
        <v>29</v>
      </c>
      <c r="I42" s="440" t="s">
        <v>29</v>
      </c>
      <c r="J42" s="441" t="s">
        <v>1386</v>
      </c>
      <c r="K42" s="442" t="s">
        <v>1508</v>
      </c>
      <c r="L42" s="443">
        <v>37252</v>
      </c>
      <c r="M42" s="444">
        <v>770.81888709752229</v>
      </c>
      <c r="N42" s="200"/>
    </row>
    <row r="43" spans="2:14" ht="14.4" x14ac:dyDescent="0.25">
      <c r="B43" s="436">
        <v>84</v>
      </c>
      <c r="C43" s="437" t="str" cm="1">
        <f t="array" aca="1" ref="C43" ca="1">IFERROR(INDEX('VBCCD BldgTypes'!$B$3:$X$3, SUMPRODUCT(MAX(('VBCCD BldgTypes'!$B$4:$X$14=E43)*(COLUMN('VBCCD BldgTypes'!$B$4:$X$14))))-COLUMN($B$4)+1),"N/A VBCCD BldgTypes Table")</f>
        <v>Other</v>
      </c>
      <c r="D43" s="438" t="s">
        <v>1509</v>
      </c>
      <c r="E43" s="438" t="s">
        <v>1509</v>
      </c>
      <c r="F43" s="436">
        <v>6</v>
      </c>
      <c r="G43" s="436" t="s">
        <v>29</v>
      </c>
      <c r="H43" s="439" t="s">
        <v>29</v>
      </c>
      <c r="I43" s="440" t="s">
        <v>29</v>
      </c>
      <c r="J43" s="441" t="s">
        <v>1386</v>
      </c>
      <c r="K43" s="442" t="s">
        <v>1510</v>
      </c>
      <c r="L43" s="443">
        <v>15700</v>
      </c>
      <c r="M43" s="444">
        <v>391.54911912685566</v>
      </c>
      <c r="N43" s="200"/>
    </row>
    <row r="44" spans="2:14" ht="14.4" x14ac:dyDescent="0.25">
      <c r="B44" s="436">
        <v>101</v>
      </c>
      <c r="C44" s="437" t="str" cm="1">
        <f t="array" aca="1" ref="C44" ca="1">IFERROR(INDEX('VBCCD BldgTypes'!$B$3:$X$3, SUMPRODUCT(MAX(('VBCCD BldgTypes'!$B$4:$X$14=E44)*(COLUMN('VBCCD BldgTypes'!$B$4:$X$14))))-COLUMN($B$4)+1),"N/A VBCCD BldgTypes Table")</f>
        <v>Other</v>
      </c>
      <c r="D44" s="438" t="s">
        <v>1511</v>
      </c>
      <c r="E44" s="438" t="s">
        <v>1511</v>
      </c>
      <c r="F44" s="436">
        <v>3</v>
      </c>
      <c r="G44" s="436" t="s">
        <v>29</v>
      </c>
      <c r="H44" s="439" t="s">
        <v>29</v>
      </c>
      <c r="I44" s="440" t="s">
        <v>29</v>
      </c>
      <c r="J44" s="441" t="s">
        <v>1386</v>
      </c>
      <c r="K44" s="442" t="s">
        <v>1512</v>
      </c>
      <c r="L44" s="443">
        <v>30145</v>
      </c>
      <c r="M44" s="444">
        <v>601.77104304266732</v>
      </c>
      <c r="N44" s="200"/>
    </row>
    <row r="45" spans="2:14" ht="14.4" x14ac:dyDescent="0.25">
      <c r="B45" s="436">
        <v>102</v>
      </c>
      <c r="C45" s="437" t="str" cm="1">
        <f t="array" aca="1" ref="C45" ca="1">IFERROR(INDEX('VBCCD BldgTypes'!$B$3:$X$3, SUMPRODUCT(MAX(('VBCCD BldgTypes'!$B$4:$X$14=E45)*(COLUMN('VBCCD BldgTypes'!$B$4:$X$14))))-COLUMN($B$4)+1),"N/A VBCCD BldgTypes Table")</f>
        <v>Other</v>
      </c>
      <c r="D45" s="438" t="s">
        <v>1513</v>
      </c>
      <c r="E45" s="438" t="s">
        <v>1513</v>
      </c>
      <c r="F45" s="436">
        <v>10</v>
      </c>
      <c r="G45" s="436" t="s">
        <v>29</v>
      </c>
      <c r="H45" s="439" t="s">
        <v>29</v>
      </c>
      <c r="I45" s="440" t="s">
        <v>29</v>
      </c>
      <c r="J45" s="441" t="s">
        <v>1386</v>
      </c>
      <c r="K45" s="442" t="s">
        <v>1514</v>
      </c>
      <c r="L45" s="443">
        <v>5731</v>
      </c>
      <c r="M45" s="444">
        <v>290.50417000672405</v>
      </c>
      <c r="N45" s="200"/>
    </row>
    <row r="46" spans="2:14" ht="14.4" x14ac:dyDescent="0.25">
      <c r="B46" s="436">
        <v>65</v>
      </c>
      <c r="C46" s="437" t="str" cm="1">
        <f t="array" aca="1" ref="C46" ca="1">IFERROR(INDEX('VBCCD BldgTypes'!$B$3:$X$3, SUMPRODUCT(MAX(('VBCCD BldgTypes'!$B$4:$X$14=E46)*(COLUMN('VBCCD BldgTypes'!$B$4:$X$14))))-COLUMN($B$4)+1),"N/A VBCCD BldgTypes Table")</f>
        <v>PARKING</v>
      </c>
      <c r="D46" s="438" t="s">
        <v>1515</v>
      </c>
      <c r="E46" s="438" t="s">
        <v>1516</v>
      </c>
      <c r="F46" s="436">
        <v>13</v>
      </c>
      <c r="G46" s="436" t="s">
        <v>29</v>
      </c>
      <c r="H46" s="439" t="s">
        <v>29</v>
      </c>
      <c r="I46" s="440" t="s">
        <v>30</v>
      </c>
      <c r="J46" s="441" t="s">
        <v>1517</v>
      </c>
      <c r="K46" s="442" t="s">
        <v>1518</v>
      </c>
      <c r="L46" s="443">
        <v>199</v>
      </c>
      <c r="M46" s="444">
        <v>3342.1665026161736</v>
      </c>
      <c r="N46" s="200"/>
    </row>
    <row r="47" spans="2:14" ht="14.4" x14ac:dyDescent="0.25">
      <c r="B47" s="436">
        <v>67</v>
      </c>
      <c r="C47" s="437" t="str" cm="1">
        <f t="array" aca="1" ref="C47" ca="1">IFERROR(INDEX('VBCCD BldgTypes'!$B$3:$X$3, SUMPRODUCT(MAX(('VBCCD BldgTypes'!$B$4:$X$14=E47)*(COLUMN('VBCCD BldgTypes'!$B$4:$X$14))))-COLUMN($B$4)+1),"N/A VBCCD BldgTypes Table")</f>
        <v>PARKING STRUCTURE</v>
      </c>
      <c r="D47" s="438" t="s">
        <v>1519</v>
      </c>
      <c r="E47" s="438" t="s">
        <v>1520</v>
      </c>
      <c r="F47" s="436">
        <v>12</v>
      </c>
      <c r="G47" s="436" t="s">
        <v>29</v>
      </c>
      <c r="H47" s="439" t="s">
        <v>29</v>
      </c>
      <c r="I47" s="440" t="s">
        <v>29</v>
      </c>
      <c r="J47" s="441" t="s">
        <v>1386</v>
      </c>
      <c r="K47" s="442" t="s">
        <v>1521</v>
      </c>
      <c r="L47" s="443">
        <v>248278.5</v>
      </c>
      <c r="M47" s="444">
        <v>79.701625455325768</v>
      </c>
      <c r="N47" s="200"/>
    </row>
    <row r="48" spans="2:14" ht="14.4" x14ac:dyDescent="0.25">
      <c r="B48" s="436">
        <v>44</v>
      </c>
      <c r="C48" s="437" t="str" cm="1">
        <f t="array" aca="1" ref="C48" ca="1">IFERROR(INDEX('VBCCD BldgTypes'!$B$3:$X$3, SUMPRODUCT(MAX(('VBCCD BldgTypes'!$B$4:$X$14=E48)*(COLUMN('VBCCD BldgTypes'!$B$4:$X$14))))-COLUMN($B$4)+1),"N/A VBCCD BldgTypes Table")</f>
        <v>RESEARCH LABS</v>
      </c>
      <c r="D48" s="438" t="s">
        <v>1522</v>
      </c>
      <c r="E48" s="438" t="s">
        <v>1522</v>
      </c>
      <c r="F48" s="436">
        <v>8</v>
      </c>
      <c r="G48" s="436" t="s">
        <v>29</v>
      </c>
      <c r="H48" s="439" t="s">
        <v>29</v>
      </c>
      <c r="I48" s="440" t="s">
        <v>29</v>
      </c>
      <c r="J48" s="441" t="s">
        <v>1386</v>
      </c>
      <c r="K48" s="442" t="s">
        <v>1523</v>
      </c>
      <c r="L48" s="443">
        <v>41935.5</v>
      </c>
      <c r="M48" s="444">
        <v>919.55389005607572</v>
      </c>
      <c r="N48" s="200"/>
    </row>
    <row r="49" spans="2:14" ht="14.4" x14ac:dyDescent="0.25">
      <c r="B49" s="436">
        <v>45</v>
      </c>
      <c r="C49" s="437" t="str" cm="1">
        <f t="array" aca="1" ref="C49" ca="1">IFERROR(INDEX('VBCCD BldgTypes'!$B$3:$X$3, SUMPRODUCT(MAX(('VBCCD BldgTypes'!$B$4:$X$14=E49)*(COLUMN('VBCCD BldgTypes'!$B$4:$X$14))))-COLUMN($B$4)+1),"N/A VBCCD BldgTypes Table")</f>
        <v>RESEARCH LABS</v>
      </c>
      <c r="D49" s="438" t="s">
        <v>1524</v>
      </c>
      <c r="E49" s="438" t="s">
        <v>1524</v>
      </c>
      <c r="F49" s="436">
        <v>2</v>
      </c>
      <c r="G49" s="436" t="s">
        <v>29</v>
      </c>
      <c r="H49" s="439" t="s">
        <v>29</v>
      </c>
      <c r="I49" s="440" t="s">
        <v>29</v>
      </c>
      <c r="J49" s="441" t="s">
        <v>1386</v>
      </c>
      <c r="K49" s="442" t="s">
        <v>1525</v>
      </c>
      <c r="L49" s="443">
        <v>9602</v>
      </c>
      <c r="M49" s="444">
        <v>981.32824454734543</v>
      </c>
      <c r="N49" s="200"/>
    </row>
    <row r="50" spans="2:14" ht="14.4" x14ac:dyDescent="0.25">
      <c r="B50" s="436">
        <v>46</v>
      </c>
      <c r="C50" s="437" t="str" cm="1">
        <f t="array" aca="1" ref="C50" ca="1">IFERROR(INDEX('VBCCD BldgTypes'!$B$3:$X$3, SUMPRODUCT(MAX(('VBCCD BldgTypes'!$B$4:$X$14=E50)*(COLUMN('VBCCD BldgTypes'!$B$4:$X$14))))-COLUMN($B$4)+1),"N/A VBCCD BldgTypes Table")</f>
        <v>RESEARCH LABS</v>
      </c>
      <c r="D50" s="438" t="s">
        <v>1526</v>
      </c>
      <c r="E50" s="438" t="s">
        <v>1526</v>
      </c>
      <c r="F50" s="436">
        <v>7</v>
      </c>
      <c r="G50" s="436" t="s">
        <v>29</v>
      </c>
      <c r="H50" s="439" t="s">
        <v>29</v>
      </c>
      <c r="I50" s="440" t="s">
        <v>29</v>
      </c>
      <c r="J50" s="441" t="s">
        <v>1386</v>
      </c>
      <c r="K50" s="442" t="s">
        <v>1527</v>
      </c>
      <c r="L50" s="443">
        <v>10500</v>
      </c>
      <c r="M50" s="444">
        <v>1110.9803631027255</v>
      </c>
      <c r="N50" s="200"/>
    </row>
    <row r="51" spans="2:14" ht="14.4" x14ac:dyDescent="0.25">
      <c r="B51" s="436">
        <v>68</v>
      </c>
      <c r="C51" s="437" t="str" cm="1">
        <f t="array" aca="1" ref="C51" ca="1">IFERROR(INDEX('VBCCD BldgTypes'!$B$3:$X$3, SUMPRODUCT(MAX(('VBCCD BldgTypes'!$B$4:$X$14=E51)*(COLUMN('VBCCD BldgTypes'!$B$4:$X$14))))-COLUMN($B$4)+1),"N/A VBCCD BldgTypes Table")</f>
        <v>ROOFING</v>
      </c>
      <c r="D51" s="438" t="s">
        <v>1528</v>
      </c>
      <c r="E51" s="438" t="s">
        <v>1529</v>
      </c>
      <c r="F51" s="436">
        <v>32</v>
      </c>
      <c r="G51" s="436" t="s">
        <v>29</v>
      </c>
      <c r="H51" s="439" t="s">
        <v>29</v>
      </c>
      <c r="I51" s="440" t="s">
        <v>29</v>
      </c>
      <c r="J51" s="441" t="s">
        <v>1386</v>
      </c>
      <c r="K51" s="442" t="s">
        <v>1530</v>
      </c>
      <c r="L51" s="443">
        <v>35837</v>
      </c>
      <c r="M51" s="444">
        <v>10.776954482030252</v>
      </c>
      <c r="N51" s="200"/>
    </row>
    <row r="52" spans="2:14" ht="14.4" x14ac:dyDescent="0.25">
      <c r="B52" s="436">
        <v>69</v>
      </c>
      <c r="C52" s="437" t="str" cm="1">
        <f t="array" aca="1" ref="C52" ca="1">IFERROR(INDEX('VBCCD BldgTypes'!$B$3:$X$3, SUMPRODUCT(MAX(('VBCCD BldgTypes'!$B$4:$X$14=E52)*(COLUMN('VBCCD BldgTypes'!$B$4:$X$14))))-COLUMN($B$4)+1),"N/A VBCCD BldgTypes Table")</f>
        <v>STUDENT CENTERS</v>
      </c>
      <c r="D52" s="438" t="s">
        <v>1531</v>
      </c>
      <c r="E52" s="438" t="s">
        <v>1532</v>
      </c>
      <c r="F52" s="436">
        <v>8</v>
      </c>
      <c r="G52" s="436" t="s">
        <v>29</v>
      </c>
      <c r="H52" s="439" t="s">
        <v>29</v>
      </c>
      <c r="I52" s="440" t="s">
        <v>29</v>
      </c>
      <c r="J52" s="441" t="s">
        <v>1386</v>
      </c>
      <c r="K52" s="442" t="s">
        <v>1533</v>
      </c>
      <c r="L52" s="443">
        <v>78750</v>
      </c>
      <c r="M52" s="444">
        <v>386.58321057471483</v>
      </c>
      <c r="N52" s="200"/>
    </row>
    <row r="53" spans="2:14" ht="14.4" x14ac:dyDescent="0.25">
      <c r="B53" s="436">
        <v>70</v>
      </c>
      <c r="C53" s="437" t="str" cm="1">
        <f t="array" aca="1" ref="C53" ca="1">IFERROR(INDEX('VBCCD BldgTypes'!$B$3:$X$3, SUMPRODUCT(MAX(('VBCCD BldgTypes'!$B$4:$X$14=E53)*(COLUMN('VBCCD BldgTypes'!$B$4:$X$14))))-COLUMN($B$4)+1),"N/A VBCCD BldgTypes Table")</f>
        <v>STUDENT CENTERS</v>
      </c>
      <c r="D53" s="438" t="s">
        <v>1534</v>
      </c>
      <c r="E53" s="438" t="s">
        <v>1534</v>
      </c>
      <c r="F53" s="436">
        <v>3</v>
      </c>
      <c r="G53" s="436" t="s">
        <v>29</v>
      </c>
      <c r="H53" s="439" t="s">
        <v>29</v>
      </c>
      <c r="I53" s="440" t="s">
        <v>29</v>
      </c>
      <c r="J53" s="441" t="s">
        <v>1386</v>
      </c>
      <c r="K53" s="442" t="s">
        <v>1535</v>
      </c>
      <c r="L53" s="443">
        <v>44930</v>
      </c>
      <c r="M53" s="444">
        <v>154.05624795452573</v>
      </c>
      <c r="N53" s="200"/>
    </row>
    <row r="54" spans="2:14" ht="14.4" x14ac:dyDescent="0.25">
      <c r="B54" s="436">
        <v>71</v>
      </c>
      <c r="C54" s="437" t="str" cm="1">
        <f t="array" aca="1" ref="C54" ca="1">IFERROR(INDEX('VBCCD BldgTypes'!$B$3:$X$3, SUMPRODUCT(MAX(('VBCCD BldgTypes'!$B$4:$X$14=E54)*(COLUMN('VBCCD BldgTypes'!$B$4:$X$14))))-COLUMN($B$4)+1),"N/A VBCCD BldgTypes Table")</f>
        <v>THEATERS</v>
      </c>
      <c r="D54" s="438" t="s">
        <v>1536</v>
      </c>
      <c r="E54" s="438" t="s">
        <v>1537</v>
      </c>
      <c r="F54" s="436">
        <v>5</v>
      </c>
      <c r="G54" s="436" t="s">
        <v>29</v>
      </c>
      <c r="H54" s="439" t="s">
        <v>29</v>
      </c>
      <c r="I54" s="440" t="s">
        <v>29</v>
      </c>
      <c r="J54" s="441" t="s">
        <v>1386</v>
      </c>
      <c r="K54" s="442" t="s">
        <v>1538</v>
      </c>
      <c r="L54" s="443">
        <v>23500</v>
      </c>
      <c r="M54" s="444">
        <v>533.65950123260143</v>
      </c>
      <c r="N54" s="200"/>
    </row>
    <row r="55" spans="2:14" ht="14.4" x14ac:dyDescent="0.25">
      <c r="B55" s="436">
        <v>72</v>
      </c>
      <c r="C55" s="437" t="str" cm="1">
        <f t="array" aca="1" ref="C55" ca="1">IFERROR(INDEX('VBCCD BldgTypes'!$B$3:$X$3, SUMPRODUCT(MAX(('VBCCD BldgTypes'!$B$4:$X$14=E55)*(COLUMN('VBCCD BldgTypes'!$B$4:$X$14))))-COLUMN($B$4)+1),"N/A VBCCD BldgTypes Table")</f>
        <v>THEATERS</v>
      </c>
      <c r="D55" s="438" t="s">
        <v>1539</v>
      </c>
      <c r="E55" s="438" t="s">
        <v>1540</v>
      </c>
      <c r="F55" s="436">
        <v>1</v>
      </c>
      <c r="G55" s="436" t="s">
        <v>29</v>
      </c>
      <c r="H55" s="439" t="s">
        <v>29</v>
      </c>
      <c r="I55" s="440" t="s">
        <v>29</v>
      </c>
      <c r="J55" s="441" t="s">
        <v>1386</v>
      </c>
      <c r="K55" s="442" t="s">
        <v>1541</v>
      </c>
      <c r="L55" s="443">
        <v>40000</v>
      </c>
      <c r="M55" s="444">
        <v>44.088472194656497</v>
      </c>
      <c r="N55" s="200"/>
    </row>
    <row r="56" spans="2:14" ht="14.4" x14ac:dyDescent="0.25">
      <c r="B56" s="436">
        <v>73</v>
      </c>
      <c r="C56" s="437" t="str" cm="1">
        <f t="array" aca="1" ref="C56" ca="1">IFERROR(INDEX('VBCCD BldgTypes'!$B$3:$X$3, SUMPRODUCT(MAX(('VBCCD BldgTypes'!$B$4:$X$14=E56)*(COLUMN('VBCCD BldgTypes'!$B$4:$X$14))))-COLUMN($B$4)+1),"N/A VBCCD BldgTypes Table")</f>
        <v>THEATERS</v>
      </c>
      <c r="D56" s="438" t="s">
        <v>1542</v>
      </c>
      <c r="E56" s="438" t="s">
        <v>1543</v>
      </c>
      <c r="F56" s="436">
        <v>2</v>
      </c>
      <c r="G56" s="436" t="s">
        <v>29</v>
      </c>
      <c r="H56" s="439" t="s">
        <v>29</v>
      </c>
      <c r="I56" s="440" t="s">
        <v>29</v>
      </c>
      <c r="J56" s="441" t="s">
        <v>1386</v>
      </c>
      <c r="K56" s="442" t="s">
        <v>1544</v>
      </c>
      <c r="L56" s="443">
        <v>33800</v>
      </c>
      <c r="M56" s="444">
        <v>138.93141421336344</v>
      </c>
      <c r="N56" s="200"/>
    </row>
    <row r="57" spans="2:14" ht="14.4" x14ac:dyDescent="0.25">
      <c r="B57" s="436">
        <v>74</v>
      </c>
      <c r="C57" s="437" t="str" cm="1">
        <f t="array" aca="1" ref="C57" ca="1">IFERROR(INDEX('VBCCD BldgTypes'!$B$3:$X$3, SUMPRODUCT(MAX(('VBCCD BldgTypes'!$B$4:$X$14=E57)*(COLUMN('VBCCD BldgTypes'!$B$4:$X$14))))-COLUMN($B$4)+1),"N/A VBCCD BldgTypes Table")</f>
        <v>THEATERS</v>
      </c>
      <c r="D57" s="438" t="s">
        <v>1545</v>
      </c>
      <c r="E57" s="438" t="s">
        <v>1546</v>
      </c>
      <c r="F57" s="436">
        <v>2</v>
      </c>
      <c r="G57" s="436" t="s">
        <v>29</v>
      </c>
      <c r="H57" s="439" t="s">
        <v>29</v>
      </c>
      <c r="I57" s="440" t="s">
        <v>29</v>
      </c>
      <c r="J57" s="441" t="s">
        <v>1386</v>
      </c>
      <c r="K57" s="442" t="s">
        <v>1547</v>
      </c>
      <c r="L57" s="443">
        <v>38264.5</v>
      </c>
      <c r="M57" s="444">
        <v>331.24043963844707</v>
      </c>
      <c r="N57" s="200"/>
    </row>
    <row r="58" spans="2:14" ht="14.4" x14ac:dyDescent="0.25">
      <c r="B58" s="436">
        <v>75</v>
      </c>
      <c r="C58" s="437" t="str" cm="1">
        <f t="array" aca="1" ref="C58" ca="1">IFERROR(INDEX('VBCCD BldgTypes'!$B$3:$X$3, SUMPRODUCT(MAX(('VBCCD BldgTypes'!$B$4:$X$14=E58)*(COLUMN('VBCCD BldgTypes'!$B$4:$X$14))))-COLUMN($B$4)+1),"N/A VBCCD BldgTypes Table")</f>
        <v>THEATERS</v>
      </c>
      <c r="D58" s="438" t="s">
        <v>1548</v>
      </c>
      <c r="E58" s="438" t="s">
        <v>1549</v>
      </c>
      <c r="F58" s="436">
        <v>5</v>
      </c>
      <c r="G58" s="436" t="s">
        <v>29</v>
      </c>
      <c r="H58" s="439" t="s">
        <v>29</v>
      </c>
      <c r="I58" s="440" t="s">
        <v>29</v>
      </c>
      <c r="J58" s="441" t="s">
        <v>1386</v>
      </c>
      <c r="K58" s="442" t="s">
        <v>1550</v>
      </c>
      <c r="L58" s="443">
        <v>60000</v>
      </c>
      <c r="M58" s="444">
        <v>511.06090179053217</v>
      </c>
      <c r="N58" s="200"/>
    </row>
    <row r="59" spans="2:14" ht="14.4" x14ac:dyDescent="0.25">
      <c r="B59" s="436">
        <v>76</v>
      </c>
      <c r="C59" s="437" t="str" cm="1">
        <f t="array" aca="1" ref="C59" ca="1">IFERROR(INDEX('VBCCD BldgTypes'!$B$3:$X$3, SUMPRODUCT(MAX(('VBCCD BldgTypes'!$B$4:$X$14=E59)*(COLUMN('VBCCD BldgTypes'!$B$4:$X$14))))-COLUMN($B$4)+1),"N/A VBCCD BldgTypes Table")</f>
        <v>THEATERS</v>
      </c>
      <c r="D59" s="438" t="s">
        <v>1551</v>
      </c>
      <c r="E59" s="438" t="s">
        <v>1338</v>
      </c>
      <c r="F59" s="436">
        <v>5</v>
      </c>
      <c r="G59" s="436" t="s">
        <v>29</v>
      </c>
      <c r="H59" s="439" t="s">
        <v>29</v>
      </c>
      <c r="I59" s="440" t="s">
        <v>29</v>
      </c>
      <c r="J59" s="441" t="s">
        <v>1386</v>
      </c>
      <c r="K59" s="442" t="s">
        <v>1552</v>
      </c>
      <c r="L59" s="443">
        <v>81386</v>
      </c>
      <c r="M59" s="444">
        <v>674.81668499730711</v>
      </c>
      <c r="N59" s="200"/>
    </row>
    <row r="60" spans="2:14" ht="14.4" x14ac:dyDescent="0.25">
      <c r="B60" s="436">
        <v>80</v>
      </c>
      <c r="C60" s="437" t="str" cm="1">
        <f t="array" aca="1" ref="C60" ca="1">IFERROR(INDEX('VBCCD BldgTypes'!$B$3:$X$3, SUMPRODUCT(MAX(('VBCCD BldgTypes'!$B$4:$X$14=E60)*(COLUMN('VBCCD BldgTypes'!$B$4:$X$14))))-COLUMN($B$4)+1),"N/A VBCCD BldgTypes Table")</f>
        <v>UNIVERSITY WELCOME CENTERS</v>
      </c>
      <c r="D60" s="438" t="s">
        <v>1553</v>
      </c>
      <c r="E60" s="438" t="s">
        <v>1554</v>
      </c>
      <c r="F60" s="436">
        <v>13</v>
      </c>
      <c r="G60" s="436" t="s">
        <v>29</v>
      </c>
      <c r="H60" s="439" t="s">
        <v>29</v>
      </c>
      <c r="I60" s="440" t="s">
        <v>29</v>
      </c>
      <c r="J60" s="441" t="s">
        <v>1386</v>
      </c>
      <c r="K60" s="442" t="s">
        <v>1555</v>
      </c>
      <c r="L60" s="443">
        <v>4463</v>
      </c>
      <c r="M60" s="444">
        <v>272.56713953531499</v>
      </c>
      <c r="N60" s="200"/>
    </row>
    <row r="61" spans="2:14" ht="14.4" x14ac:dyDescent="0.25">
      <c r="B61" s="436">
        <v>41</v>
      </c>
      <c r="C61" s="437" t="str" cm="1">
        <f t="array" aca="1" ref="C61" ca="1">IFERROR(INDEX('VBCCD BldgTypes'!$B$3:$X$3, SUMPRODUCT(MAX(('VBCCD BldgTypes'!$B$4:$X$14=E61)*(COLUMN('VBCCD BldgTypes'!$B$4:$X$14))))-COLUMN($B$4)+1),"N/A VBCCD BldgTypes Table")</f>
        <v>WET LABS Chemistry Buildings, Biology Buildings</v>
      </c>
      <c r="D61" s="438" t="s">
        <v>1556</v>
      </c>
      <c r="E61" s="438" t="s">
        <v>1557</v>
      </c>
      <c r="F61" s="436">
        <v>10</v>
      </c>
      <c r="G61" s="436" t="s">
        <v>29</v>
      </c>
      <c r="H61" s="439" t="s">
        <v>29</v>
      </c>
      <c r="I61" s="440" t="s">
        <v>29</v>
      </c>
      <c r="J61" s="441" t="s">
        <v>1386</v>
      </c>
      <c r="K61" s="442" t="s">
        <v>1558</v>
      </c>
      <c r="L61" s="443">
        <v>23833.5</v>
      </c>
      <c r="M61" s="444">
        <v>354.7562519786153</v>
      </c>
      <c r="N61" s="200"/>
    </row>
    <row r="62" spans="2:14" ht="14.4" x14ac:dyDescent="0.25">
      <c r="B62" s="436">
        <v>42</v>
      </c>
      <c r="C62" s="437" t="str" cm="1">
        <f t="array" aca="1" ref="C62" ca="1">IFERROR(INDEX('VBCCD BldgTypes'!$B$3:$X$3, SUMPRODUCT(MAX(('VBCCD BldgTypes'!$B$4:$X$14=E62)*(COLUMN('VBCCD BldgTypes'!$B$4:$X$14))))-COLUMN($B$4)+1),"N/A VBCCD BldgTypes Table")</f>
        <v>WET LABS Chemistry Buildings, Biology Buildings</v>
      </c>
      <c r="D62" s="438" t="s">
        <v>1559</v>
      </c>
      <c r="E62" s="438" t="s">
        <v>1560</v>
      </c>
      <c r="F62" s="436">
        <v>11</v>
      </c>
      <c r="G62" s="436" t="s">
        <v>29</v>
      </c>
      <c r="H62" s="439" t="s">
        <v>29</v>
      </c>
      <c r="I62" s="440" t="s">
        <v>29</v>
      </c>
      <c r="J62" s="441" t="s">
        <v>1386</v>
      </c>
      <c r="K62" s="442" t="s">
        <v>1561</v>
      </c>
      <c r="L62" s="443">
        <v>90853</v>
      </c>
      <c r="M62" s="444">
        <v>457.49488393877925</v>
      </c>
      <c r="N62" s="200"/>
    </row>
    <row r="63" spans="2:14" ht="14.4" x14ac:dyDescent="0.25">
      <c r="B63" s="436">
        <v>43</v>
      </c>
      <c r="C63" s="437" t="str" cm="1">
        <f t="array" aca="1" ref="C63" ca="1">IFERROR(INDEX('VBCCD BldgTypes'!$B$3:$X$3, SUMPRODUCT(MAX(('VBCCD BldgTypes'!$B$4:$X$14=E63)*(COLUMN('VBCCD BldgTypes'!$B$4:$X$14))))-COLUMN($B$4)+1),"N/A VBCCD BldgTypes Table")</f>
        <v>WET LABS Chemistry Buildings, Biology Buildings</v>
      </c>
      <c r="D63" s="438" t="s">
        <v>1562</v>
      </c>
      <c r="E63" s="438" t="s">
        <v>1563</v>
      </c>
      <c r="F63" s="436">
        <v>11</v>
      </c>
      <c r="G63" s="436" t="s">
        <v>29</v>
      </c>
      <c r="H63" s="439" t="s">
        <v>29</v>
      </c>
      <c r="I63" s="440" t="s">
        <v>29</v>
      </c>
      <c r="J63" s="441" t="s">
        <v>1386</v>
      </c>
      <c r="K63" s="442" t="s">
        <v>1564</v>
      </c>
      <c r="L63" s="443">
        <v>18274</v>
      </c>
      <c r="M63" s="444">
        <v>385.31298862734337</v>
      </c>
      <c r="N63" s="200"/>
    </row>
  </sheetData>
  <sheetProtection algorithmName="SHA-512" hashValue="VbBVvRPsulrlbN3qv42d0RXQysIcxbEABKSRUCO9SwVCQRsuUzg7/NXnZIyJRqOqQxrQrhEXmpvhuu/2SVzyMw==" saltValue="+XpslFJS5raeyOhCvyNytQ==" spinCount="100000" sheet="1" objects="1" scenarios="1"/>
  <conditionalFormatting sqref="B5:M63">
    <cfRule type="expression" dxfId="8" priority="4">
      <formula>CELL("ROW")=ROW()</formula>
    </cfRule>
  </conditionalFormatting>
  <conditionalFormatting sqref="C5:C63">
    <cfRule type="expression" dxfId="7" priority="2">
      <formula>$C5=$C4</formula>
    </cfRule>
    <cfRule type="expression" dxfId="6" priority="3">
      <formula>$C5&lt;&gt;$C4</formula>
    </cfRule>
  </conditionalFormatting>
  <conditionalFormatting sqref="C13">
    <cfRule type="expression" dxfId="5" priority="8">
      <formula>$C13=$C11</formula>
    </cfRule>
    <cfRule type="expression" dxfId="4" priority="9">
      <formula>$C13&lt;&gt;$C11</formula>
    </cfRule>
  </conditionalFormatting>
  <conditionalFormatting sqref="C14 C34 C44">
    <cfRule type="expression" dxfId="3" priority="6">
      <formula>$C14=#REF!</formula>
    </cfRule>
    <cfRule type="expression" dxfId="2" priority="7">
      <formula>$C14&lt;&gt;#REF!</formula>
    </cfRule>
  </conditionalFormatting>
  <conditionalFormatting sqref="F5:F63">
    <cfRule type="expression" dxfId="1" priority="5">
      <formula>MOD(F5,2)=0</formula>
    </cfRule>
  </conditionalFormatting>
  <conditionalFormatting sqref="T6:T25">
    <cfRule type="expression" dxfId="0" priority="1">
      <formula>$T6&lt;&gt;$R6</formula>
    </cfRule>
  </conditionalFormatting>
  <dataValidations count="3">
    <dataValidation type="list" allowBlank="1" showInputMessage="1" showErrorMessage="1" sqref="G5:G63" xr:uid="{6752DB7C-708F-4AEE-8BFA-6B64C009C8D7}">
      <formula1>"Yes, Review Needed, No, Not Required"</formula1>
    </dataValidation>
    <dataValidation type="list" allowBlank="1" showInputMessage="1" showErrorMessage="1" sqref="H5:I63" xr:uid="{05415E0D-3D5A-4AEF-BC90-5F47FBC9BF7E}">
      <formula1>"Yes, No"</formula1>
    </dataValidation>
    <dataValidation type="list" allowBlank="1" showInputMessage="1" showErrorMessage="1" sqref="J5:J63" xr:uid="{C6E8E859-7D48-42C0-805A-B0D864F48473}">
      <formula1>QttyUnit</formula1>
    </dataValidation>
  </dataValidations>
  <pageMargins left="0.7" right="0.7" top="0.75" bottom="0.75" header="0.3" footer="0.3"/>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05142-795E-4901-9BBA-E6AC10711D3E}">
  <sheetPr>
    <tabColor rgb="FFCC66FF"/>
  </sheetPr>
  <dimension ref="B1:X15"/>
  <sheetViews>
    <sheetView showGridLines="0" workbookViewId="0">
      <selection activeCell="N49" sqref="N49"/>
    </sheetView>
  </sheetViews>
  <sheetFormatPr defaultColWidth="9.109375" defaultRowHeight="13.2" outlineLevelCol="1" x14ac:dyDescent="0.25"/>
  <cols>
    <col min="1" max="1" width="5.88671875" style="368" customWidth="1"/>
    <col min="2" max="2" width="7.6640625" style="368" customWidth="1"/>
    <col min="3" max="3" width="38.44140625" style="368" hidden="1" customWidth="1" outlineLevel="1"/>
    <col min="4" max="4" width="14.5546875" style="368" customWidth="1" collapsed="1"/>
    <col min="5" max="22" width="14.5546875" style="368" customWidth="1"/>
    <col min="23" max="23" width="14.5546875" style="368" bestFit="1" customWidth="1"/>
    <col min="24" max="16384" width="9.109375" style="368"/>
  </cols>
  <sheetData>
    <row r="1" spans="2:24" x14ac:dyDescent="0.25">
      <c r="B1" s="455" t="s">
        <v>1569</v>
      </c>
      <c r="D1"/>
    </row>
    <row r="2" spans="2:24" x14ac:dyDescent="0.25">
      <c r="D2" s="368">
        <f>tbl_VBCCDBldgTypes2024[[#Totals],[CLASSROOM BUILDINGS]]</f>
        <v>5</v>
      </c>
      <c r="E2" s="368">
        <f>tbl_VBCCDBldgTypes2024[[#Totals],[COURTS]]</f>
        <v>1</v>
      </c>
      <c r="F2" s="368">
        <f>tbl_VBCCDBldgTypes2024[[#Totals],[DORMITORY]]</f>
        <v>3</v>
      </c>
      <c r="G2" s="368">
        <f>tbl_VBCCDBldgTypes2024[[#Totals],[FOOD ]]</f>
        <v>2</v>
      </c>
      <c r="H2" s="368">
        <f>tbl_VBCCDBldgTypes2024[[#Totals],[GYM-PHYS-ED BUILDINGS]]</f>
        <v>2</v>
      </c>
      <c r="I2" s="368">
        <f>tbl_VBCCDBldgTypes2024[[#Totals],[DRY LABS Physics Buildings, Engineering Buildings]]</f>
        <v>7</v>
      </c>
      <c r="J2" s="368">
        <f>tbl_VBCCDBldgTypes2024[[#Totals],[WET LABS Chemistry Buildings, Biology Buildings]]</f>
        <v>3</v>
      </c>
      <c r="K2" s="368">
        <f>tbl_VBCCDBldgTypes2024[[#Totals],[RESEARCH LABS]]</f>
        <v>3</v>
      </c>
      <c r="L2" s="368">
        <f>tbl_VBCCDBldgTypes2024[[#Totals],[LIBRARIES]]</f>
        <v>2</v>
      </c>
      <c r="M2" s="368">
        <f>tbl_VBCCDBldgTypes2024[[#Totals],[MEDICAL]]</f>
        <v>2</v>
      </c>
      <c r="N2" s="368">
        <f>tbl_VBCCDBldgTypes2024[[#Totals],[MULTIPURPOSE BUILDINGS]]</f>
        <v>2</v>
      </c>
      <c r="O2" s="368">
        <f>tbl_VBCCDBldgTypes2024[[#Totals],[MUSEUMS]]</f>
        <v>3</v>
      </c>
      <c r="P2" s="368">
        <f>tbl_VBCCDBldgTypes2024[[#Totals],[OFFICE BUILDINGS]]</f>
        <v>7</v>
      </c>
      <c r="Q2" s="368">
        <f>tbl_VBCCDBldgTypes2024[[#Totals],[PARKING]]</f>
        <v>1</v>
      </c>
      <c r="R2" s="368">
        <f>tbl_VBCCDBldgTypes2024[[#Totals],[PARKING STRUCTURE]]</f>
        <v>1</v>
      </c>
      <c r="S2" s="368">
        <f>tbl_VBCCDBldgTypes2024[[#Totals],[ROOFING]]</f>
        <v>1</v>
      </c>
      <c r="T2" s="368">
        <f>tbl_VBCCDBldgTypes2024[[#Totals],[STUDENT CENTERS]]</f>
        <v>2</v>
      </c>
      <c r="U2" s="368">
        <f>tbl_VBCCDBldgTypes2024[[#Totals],[THEATERS]]</f>
        <v>6</v>
      </c>
      <c r="V2" s="368">
        <f>tbl_VBCCDBldgTypes2024[[#Totals],[Other]]</f>
        <v>5</v>
      </c>
      <c r="W2" s="368">
        <f>tbl_VBCCDBldgTypes2024[[#Totals],[UNIVERSITY WELCOME CENTERS]]</f>
        <v>1</v>
      </c>
    </row>
    <row r="3" spans="2:24" ht="65.25" customHeight="1" x14ac:dyDescent="0.25">
      <c r="B3" s="447" t="s">
        <v>1565</v>
      </c>
      <c r="C3" s="447" t="s">
        <v>1566</v>
      </c>
      <c r="D3" s="448" t="s">
        <v>1394</v>
      </c>
      <c r="E3" s="448" t="s">
        <v>1398</v>
      </c>
      <c r="F3" s="448" t="s">
        <v>1092</v>
      </c>
      <c r="G3" s="448" t="s">
        <v>1408</v>
      </c>
      <c r="H3" s="448" t="s">
        <v>1411</v>
      </c>
      <c r="I3" s="448" t="s">
        <v>1405</v>
      </c>
      <c r="J3" s="448" t="s">
        <v>1463</v>
      </c>
      <c r="K3" s="448" t="s">
        <v>1445</v>
      </c>
      <c r="L3" s="448" t="s">
        <v>1415</v>
      </c>
      <c r="M3" s="448" t="s">
        <v>1419</v>
      </c>
      <c r="N3" s="448" t="s">
        <v>1423</v>
      </c>
      <c r="O3" s="448" t="s">
        <v>1427</v>
      </c>
      <c r="P3" s="448" t="s">
        <v>1431</v>
      </c>
      <c r="Q3" s="448" t="s">
        <v>1437</v>
      </c>
      <c r="R3" s="448" t="s">
        <v>1441</v>
      </c>
      <c r="S3" s="448" t="s">
        <v>1276</v>
      </c>
      <c r="T3" s="448" t="s">
        <v>1451</v>
      </c>
      <c r="U3" s="448" t="s">
        <v>1455</v>
      </c>
      <c r="V3" s="447" t="s">
        <v>83</v>
      </c>
      <c r="W3" s="448" t="s">
        <v>1459</v>
      </c>
      <c r="X3" s="447" t="s">
        <v>1567</v>
      </c>
    </row>
    <row r="4" spans="2:24" ht="39.6" x14ac:dyDescent="0.25">
      <c r="B4" s="448">
        <f ca="1">IF(tbl_VBCCDBldgTypes2024[[#This Row],[Concatenate]]="","",ROW()-ROW(tbl_VBCCDBldgTypes2024[[#Headers],['#]]))</f>
        <v>1</v>
      </c>
      <c r="C4" s="449" t="str">
        <f ca="1">_xlfn.TEXTJOIN(,TRUE,tbl_VBCCDBldgTypes2024[[#This Row],[CLASSROOM BUILDINGS]]:OFFSET(tbl_VBCCDBldgTypes2024[[#This Row],[CLASSROOM BUILDINGS]],0,COUNTA(tbl_VBCCDBldgTypes2024[#Headers])-3))</f>
        <v>New Classroom BuildingsRen CourtNew DormitoryNew Dining HallNew GymnasiumNew Dry Lab - LNew Wet Lab - MResearch LabsNew LibraryNew Mental Health FacilityNew Multipurpose CenterNew MuseumNew Office BuildingNew Parking (surface lots)New Parking StructureRoof ReplacementNew Student CentersNew TheaterShooting RangeVisitor's Centers</v>
      </c>
      <c r="D4" s="365" t="s">
        <v>1385</v>
      </c>
      <c r="E4" s="365" t="s">
        <v>1406</v>
      </c>
      <c r="F4" s="450" t="s">
        <v>1335</v>
      </c>
      <c r="G4" s="365" t="s">
        <v>1446</v>
      </c>
      <c r="H4" s="365" t="s">
        <v>1453</v>
      </c>
      <c r="I4" s="365" t="s">
        <v>1421</v>
      </c>
      <c r="J4" s="365" t="s">
        <v>1557</v>
      </c>
      <c r="K4" s="365" t="s">
        <v>1522</v>
      </c>
      <c r="L4" s="365" t="s">
        <v>1461</v>
      </c>
      <c r="M4" s="365" t="s">
        <v>1468</v>
      </c>
      <c r="N4" s="365" t="s">
        <v>1473</v>
      </c>
      <c r="O4" s="365" t="s">
        <v>1478</v>
      </c>
      <c r="P4" s="365" t="s">
        <v>1488</v>
      </c>
      <c r="Q4" s="365" t="s">
        <v>1516</v>
      </c>
      <c r="R4" s="365" t="s">
        <v>1520</v>
      </c>
      <c r="S4" s="365" t="s">
        <v>1529</v>
      </c>
      <c r="T4" s="365" t="s">
        <v>1532</v>
      </c>
      <c r="U4" s="365" t="s">
        <v>1537</v>
      </c>
      <c r="V4" s="365" t="s">
        <v>1505</v>
      </c>
      <c r="W4" s="365" t="s">
        <v>1554</v>
      </c>
      <c r="X4" s="365"/>
    </row>
    <row r="5" spans="2:24" ht="39.6" x14ac:dyDescent="0.25">
      <c r="B5" s="448">
        <f ca="1">IF(tbl_VBCCDBldgTypes2024[[#This Row],[Concatenate]]="","",ROW()-ROW(tbl_VBCCDBldgTypes2024[[#Headers],['#]]))</f>
        <v>2</v>
      </c>
      <c r="C5" s="449" t="str">
        <f ca="1">_xlfn.TEXTJOIN(,TRUE,tbl_VBCCDBldgTypes2024[[#This Row],[CLASSROOM BUILDINGS]]:OFFSET(tbl_VBCCDBldgTypes2024[[#This Row],[CLASSROOM BUILDINGS]],0,COUNTA(tbl_VBCCDBldgTypes2024[#Headers])-3))</f>
        <v>Renovate Classroom Buildings - LRenovate DormitoryRenovate Dining HallRenovate GymnasiumNew Dry Lab - MNew Wet Lab - HResearch Lab AdditionsRen LibraryRen MedicalRecreation CenterRen. MuseumNew Small Office AdditionRen Student CentersRen. Theater - LOyster Hatcheries</v>
      </c>
      <c r="D5" s="365" t="s">
        <v>1392</v>
      </c>
      <c r="E5" s="365"/>
      <c r="F5" s="365" t="s">
        <v>1413</v>
      </c>
      <c r="G5" s="365" t="s">
        <v>1449</v>
      </c>
      <c r="H5" s="365" t="s">
        <v>1457</v>
      </c>
      <c r="I5" s="365" t="s">
        <v>1425</v>
      </c>
      <c r="J5" s="365" t="s">
        <v>1560</v>
      </c>
      <c r="K5" s="365" t="s">
        <v>1524</v>
      </c>
      <c r="L5" s="365" t="s">
        <v>1465</v>
      </c>
      <c r="M5" s="365" t="s">
        <v>1470</v>
      </c>
      <c r="N5" s="365" t="s">
        <v>1475</v>
      </c>
      <c r="O5" s="365" t="s">
        <v>1481</v>
      </c>
      <c r="P5" s="365" t="s">
        <v>1491</v>
      </c>
      <c r="Q5" s="365"/>
      <c r="R5" s="365"/>
      <c r="S5" s="365"/>
      <c r="T5" s="365" t="s">
        <v>1534</v>
      </c>
      <c r="U5" s="365" t="s">
        <v>1540</v>
      </c>
      <c r="V5" s="365" t="s">
        <v>1507</v>
      </c>
      <c r="W5" s="365"/>
      <c r="X5" s="365"/>
    </row>
    <row r="6" spans="2:24" ht="39.6" x14ac:dyDescent="0.25">
      <c r="B6" s="448">
        <f ca="1">IF(tbl_VBCCDBldgTypes2024[[#This Row],[Concatenate]]="","",ROW()-ROW(tbl_VBCCDBldgTypes2024[[#Headers],['#]]))</f>
        <v>3</v>
      </c>
      <c r="C6" s="449" t="str">
        <f ca="1">_xlfn.TEXTJOIN(,TRUE,tbl_VBCCDBldgTypes2024[[#This Row],[CLASSROOM BUILDINGS]]:OFFSET(tbl_VBCCDBldgTypes2024[[#This Row],[CLASSROOM BUILDINGS]],0,COUNTA(tbl_VBCCDBldgTypes2024[#Headers])-3))</f>
        <v>Renovate Classroom Buildings - MRenovate Dormitory - HistoricNew Dry Lab - HRenovate Wet Lab - HResearch Lab Renovations - HMuseum - ReplicasNew/Ren Office 50-50Ren. Theater - MNew Police Station</v>
      </c>
      <c r="D6" s="365" t="s">
        <v>1396</v>
      </c>
      <c r="E6" s="365"/>
      <c r="F6" s="365" t="s">
        <v>1417</v>
      </c>
      <c r="G6" s="365"/>
      <c r="H6" s="365"/>
      <c r="I6" s="365" t="s">
        <v>1429</v>
      </c>
      <c r="J6" s="365" t="s">
        <v>1563</v>
      </c>
      <c r="K6" s="365" t="s">
        <v>1526</v>
      </c>
      <c r="L6" s="365"/>
      <c r="M6" s="365"/>
      <c r="N6" s="365"/>
      <c r="O6" s="365" t="s">
        <v>1484</v>
      </c>
      <c r="P6" s="365" t="s">
        <v>1494</v>
      </c>
      <c r="Q6" s="365"/>
      <c r="R6" s="365"/>
      <c r="S6" s="365"/>
      <c r="T6" s="365"/>
      <c r="U6" s="365" t="s">
        <v>1543</v>
      </c>
      <c r="V6" s="365" t="s">
        <v>1509</v>
      </c>
      <c r="W6" s="365"/>
      <c r="X6" s="365"/>
    </row>
    <row r="7" spans="2:24" ht="39.6" x14ac:dyDescent="0.25">
      <c r="B7" s="448">
        <f ca="1">IF(tbl_VBCCDBldgTypes2024[[#This Row],[Concatenate]]="","",ROW()-ROW(tbl_VBCCDBldgTypes2024[[#Headers],['#]]))</f>
        <v>4</v>
      </c>
      <c r="C7" s="449" t="str">
        <f ca="1">_xlfn.TEXTJOIN(,TRUE,tbl_VBCCDBldgTypes2024[[#This Row],[CLASSROOM BUILDINGS]]:OFFSET(tbl_VBCCDBldgTypes2024[[#This Row],[CLASSROOM BUILDINGS]],0,COUNTA(tbl_VBCCDBldgTypes2024[#Headers])-3))</f>
        <v>Renovate Classroom Buildings - HNew Dry Lab - AutomotiveRen. Office - LRen. Theater - HNew Vocational Labs</v>
      </c>
      <c r="D7" s="365" t="s">
        <v>1400</v>
      </c>
      <c r="E7" s="365"/>
      <c r="F7" s="450"/>
      <c r="G7" s="365"/>
      <c r="H7" s="365"/>
      <c r="I7" s="365" t="s">
        <v>1432</v>
      </c>
      <c r="J7" s="365"/>
      <c r="K7" s="365"/>
      <c r="L7" s="365"/>
      <c r="M7" s="365"/>
      <c r="N7" s="365"/>
      <c r="O7" s="365"/>
      <c r="P7" s="365" t="s">
        <v>1497</v>
      </c>
      <c r="Q7" s="365"/>
      <c r="R7" s="365"/>
      <c r="S7" s="365"/>
      <c r="T7" s="365"/>
      <c r="U7" s="365" t="s">
        <v>1546</v>
      </c>
      <c r="V7" s="365" t="s">
        <v>1511</v>
      </c>
      <c r="W7" s="365"/>
      <c r="X7" s="365"/>
    </row>
    <row r="8" spans="2:24" ht="52.8" x14ac:dyDescent="0.25">
      <c r="B8" s="448">
        <f ca="1">IF(tbl_VBCCDBldgTypes2024[[#This Row],[Concatenate]]="","",ROW()-ROW(tbl_VBCCDBldgTypes2024[[#Headers],['#]]))</f>
        <v>5</v>
      </c>
      <c r="C8" s="449" t="str">
        <f ca="1">_xlfn.TEXTJOIN(,TRUE,tbl_VBCCDBldgTypes2024[[#This Row],[CLASSROOM BUILDINGS]]:OFFSET(tbl_VBCCDBldgTypes2024[[#This Row],[CLASSROOM BUILDINGS]],0,COUNTA(tbl_VBCCDBldgTypes2024[#Headers])-3))</f>
        <v>Renovate Classroom Buildings - HistoricRen. Dry Lab - LRen. Office - MFine Arts CenterMaintenance Buildings</v>
      </c>
      <c r="D8" s="365" t="s">
        <v>1403</v>
      </c>
      <c r="E8" s="365"/>
      <c r="F8" s="365"/>
      <c r="G8" s="365"/>
      <c r="H8" s="365"/>
      <c r="I8" s="365" t="s">
        <v>1435</v>
      </c>
      <c r="J8" s="365"/>
      <c r="K8" s="365"/>
      <c r="L8" s="365"/>
      <c r="M8" s="365"/>
      <c r="N8" s="365"/>
      <c r="O8" s="365"/>
      <c r="P8" s="365" t="s">
        <v>1500</v>
      </c>
      <c r="Q8" s="365"/>
      <c r="R8" s="365"/>
      <c r="S8" s="365"/>
      <c r="T8" s="365"/>
      <c r="U8" s="365" t="s">
        <v>1549</v>
      </c>
      <c r="V8" s="365" t="s">
        <v>1513</v>
      </c>
      <c r="W8" s="365"/>
      <c r="X8" s="365"/>
    </row>
    <row r="9" spans="2:24" ht="26.4" x14ac:dyDescent="0.25">
      <c r="B9" s="448">
        <f ca="1">IF(tbl_VBCCDBldgTypes2024[[#This Row],[Concatenate]]="","",ROW()-ROW(tbl_VBCCDBldgTypes2024[[#Headers],['#]]))</f>
        <v>6</v>
      </c>
      <c r="C9" s="449" t="str">
        <f ca="1">_xlfn.TEXTJOIN(,TRUE,tbl_VBCCDBldgTypes2024[[#This Row],[CLASSROOM BUILDINGS]]:OFFSET(tbl_VBCCDBldgTypes2024[[#This Row],[CLASSROOM BUILDINGS]],0,COUNTA(tbl_VBCCDBldgTypes2024[#Headers])-3))</f>
        <v>Ren. Dry Lab - MRen. Office - HPerforming Arts Center</v>
      </c>
      <c r="D9" s="365"/>
      <c r="E9" s="365"/>
      <c r="F9" s="365"/>
      <c r="G9" s="365"/>
      <c r="H9" s="365"/>
      <c r="I9" s="365" t="s">
        <v>1439</v>
      </c>
      <c r="J9" s="365"/>
      <c r="K9" s="365"/>
      <c r="L9" s="365"/>
      <c r="M9" s="365"/>
      <c r="N9" s="365"/>
      <c r="O9" s="365"/>
      <c r="P9" s="365" t="s">
        <v>1503</v>
      </c>
      <c r="Q9" s="365"/>
      <c r="R9" s="365"/>
      <c r="S9" s="365"/>
      <c r="T9" s="365"/>
      <c r="U9" s="365" t="s">
        <v>1338</v>
      </c>
      <c r="V9" s="365"/>
      <c r="W9" s="365"/>
      <c r="X9" s="365"/>
    </row>
    <row r="10" spans="2:24" ht="26.4" x14ac:dyDescent="0.25">
      <c r="B10" s="448">
        <f ca="1">IF(tbl_VBCCDBldgTypes2024[[#This Row],[Concatenate]]="","",ROW()-ROW(tbl_VBCCDBldgTypes2024[[#Headers],['#]]))</f>
        <v>7</v>
      </c>
      <c r="C10" s="449" t="str">
        <f ca="1">_xlfn.TEXTJOIN(,TRUE,tbl_VBCCDBldgTypes2024[[#This Row],[CLASSROOM BUILDINGS]]:OFFSET(tbl_VBCCDBldgTypes2024[[#This Row],[CLASSROOM BUILDINGS]],0,COUNTA(tbl_VBCCDBldgTypes2024[#Headers])-3))</f>
        <v>Ren. Dry Lab - HOffice Tenant Upfit - M</v>
      </c>
      <c r="D10" s="365"/>
      <c r="E10" s="365"/>
      <c r="F10" s="365"/>
      <c r="G10" s="365"/>
      <c r="H10" s="365"/>
      <c r="I10" s="365" t="s">
        <v>1443</v>
      </c>
      <c r="J10" s="365"/>
      <c r="K10" s="365"/>
      <c r="L10" s="365"/>
      <c r="M10" s="365"/>
      <c r="N10" s="365"/>
      <c r="O10" s="365"/>
      <c r="P10" s="365" t="s">
        <v>1486</v>
      </c>
      <c r="Q10" s="365"/>
      <c r="R10" s="365"/>
      <c r="S10" s="365"/>
      <c r="T10" s="365"/>
      <c r="U10" s="365"/>
      <c r="V10" s="365"/>
      <c r="W10" s="365"/>
      <c r="X10" s="365"/>
    </row>
    <row r="11" spans="2:24" x14ac:dyDescent="0.25">
      <c r="B11" s="448" t="str">
        <f ca="1">IF(tbl_VBCCDBldgTypes2024[[#This Row],[Concatenate]]="","",ROW()-ROW(tbl_VBCCDBldgTypes2024[[#Headers],['#]]))</f>
        <v/>
      </c>
      <c r="C11" s="449" t="str">
        <f ca="1">_xlfn.TEXTJOIN(,TRUE,tbl_VBCCDBldgTypes2024[[#This Row],[CLASSROOM BUILDINGS]]:OFFSET(tbl_VBCCDBldgTypes2024[[#This Row],[CLASSROOM BUILDINGS]],0,COUNTA(tbl_VBCCDBldgTypes2024[#Headers])-3))</f>
        <v/>
      </c>
      <c r="D11" s="365"/>
      <c r="E11" s="365"/>
      <c r="F11" s="365"/>
      <c r="G11" s="365"/>
      <c r="H11" s="365"/>
      <c r="I11" s="365"/>
      <c r="J11" s="365"/>
      <c r="K11" s="365"/>
      <c r="L11" s="365"/>
      <c r="M11" s="365"/>
      <c r="N11" s="365"/>
      <c r="O11" s="365"/>
      <c r="P11" s="365"/>
      <c r="Q11" s="365"/>
      <c r="R11" s="365"/>
      <c r="S11" s="365"/>
      <c r="T11" s="365"/>
      <c r="U11" s="365"/>
      <c r="V11" s="365"/>
      <c r="W11" s="365"/>
      <c r="X11" s="365"/>
    </row>
    <row r="12" spans="2:24" x14ac:dyDescent="0.25">
      <c r="B12" s="448" t="str">
        <f ca="1">IF(tbl_VBCCDBldgTypes2024[[#This Row],[Concatenate]]="","",ROW()-ROW(tbl_VBCCDBldgTypes2024[[#Headers],['#]]))</f>
        <v/>
      </c>
      <c r="C12" s="449" t="str">
        <f ca="1">_xlfn.TEXTJOIN(,TRUE,tbl_VBCCDBldgTypes2024[[#This Row],[CLASSROOM BUILDINGS]]:OFFSET(tbl_VBCCDBldgTypes2024[[#This Row],[CLASSROOM BUILDINGS]],0,COUNTA(tbl_VBCCDBldgTypes2024[#Headers])-3))</f>
        <v/>
      </c>
      <c r="D12" s="365"/>
      <c r="E12" s="365"/>
      <c r="F12" s="365"/>
      <c r="G12" s="365"/>
      <c r="H12" s="365"/>
      <c r="I12" s="365"/>
      <c r="J12" s="365"/>
      <c r="K12" s="365"/>
      <c r="L12" s="365"/>
      <c r="M12" s="365"/>
      <c r="N12" s="365"/>
      <c r="O12" s="365"/>
      <c r="P12" s="365"/>
      <c r="Q12" s="365"/>
      <c r="R12" s="365"/>
      <c r="S12" s="365"/>
      <c r="T12" s="365"/>
      <c r="U12" s="365"/>
      <c r="V12" s="365"/>
      <c r="W12" s="365"/>
      <c r="X12" s="365"/>
    </row>
    <row r="13" spans="2:24" x14ac:dyDescent="0.25">
      <c r="B13" s="448" t="str">
        <f ca="1">IF(tbl_VBCCDBldgTypes2024[[#This Row],[Concatenate]]="","",ROW()-ROW(tbl_VBCCDBldgTypes2024[[#Headers],['#]]))</f>
        <v/>
      </c>
      <c r="C13" s="449" t="str">
        <f ca="1">_xlfn.TEXTJOIN(,TRUE,tbl_VBCCDBldgTypes2024[[#This Row],[CLASSROOM BUILDINGS]]:OFFSET(tbl_VBCCDBldgTypes2024[[#This Row],[CLASSROOM BUILDINGS]],0,COUNTA(tbl_VBCCDBldgTypes2024[#Headers])-3))</f>
        <v/>
      </c>
      <c r="D13" s="365"/>
      <c r="E13" s="365"/>
      <c r="F13" s="365"/>
      <c r="G13" s="365"/>
      <c r="H13" s="365"/>
      <c r="I13" s="365"/>
      <c r="J13" s="365"/>
      <c r="K13" s="365"/>
      <c r="L13" s="365"/>
      <c r="M13" s="365"/>
      <c r="N13" s="365"/>
      <c r="O13" s="365"/>
      <c r="P13" s="365"/>
      <c r="Q13" s="365"/>
      <c r="R13" s="365"/>
      <c r="S13" s="365"/>
      <c r="T13" s="365"/>
      <c r="U13" s="365"/>
      <c r="V13" s="365"/>
      <c r="W13" s="365"/>
      <c r="X13" s="365"/>
    </row>
    <row r="14" spans="2:24" x14ac:dyDescent="0.25">
      <c r="B14" s="448" t="str">
        <f ca="1">IF(tbl_VBCCDBldgTypes2024[[#This Row],[Concatenate]]="","",ROW()-ROW(tbl_VBCCDBldgTypes2024[[#Headers],['#]]))</f>
        <v/>
      </c>
      <c r="C14" s="449" t="str">
        <f ca="1">_xlfn.TEXTJOIN(,TRUE,tbl_VBCCDBldgTypes2024[[#This Row],[CLASSROOM BUILDINGS]]:OFFSET(tbl_VBCCDBldgTypes2024[[#This Row],[CLASSROOM BUILDINGS]],0,COUNTA(tbl_VBCCDBldgTypes2024[#Headers])-3))</f>
        <v/>
      </c>
      <c r="D14" s="365"/>
      <c r="E14" s="365"/>
      <c r="F14" s="365"/>
      <c r="G14" s="365"/>
      <c r="H14" s="365"/>
      <c r="I14" s="365"/>
      <c r="J14" s="365"/>
      <c r="K14" s="365"/>
      <c r="L14" s="365"/>
      <c r="M14" s="365"/>
      <c r="N14" s="365"/>
      <c r="O14" s="365"/>
      <c r="P14" s="365"/>
      <c r="Q14" s="365"/>
      <c r="R14" s="365"/>
      <c r="S14" s="365"/>
      <c r="T14" s="365"/>
      <c r="U14" s="365"/>
      <c r="V14" s="365"/>
      <c r="W14" s="365"/>
      <c r="X14" s="365"/>
    </row>
    <row r="15" spans="2:24" x14ac:dyDescent="0.25">
      <c r="B15" s="448" t="s">
        <v>1568</v>
      </c>
      <c r="C15" s="449"/>
      <c r="D15" s="448">
        <f>SUBTOTAL(103,tbl_VBCCDBldgTypes2024[CLASSROOM BUILDINGS])</f>
        <v>5</v>
      </c>
      <c r="E15" s="448">
        <f>SUBTOTAL(103,tbl_VBCCDBldgTypes2024[COURTS])</f>
        <v>1</v>
      </c>
      <c r="F15" s="448">
        <f>SUBTOTAL(103,tbl_VBCCDBldgTypes2024[DORMITORY])</f>
        <v>3</v>
      </c>
      <c r="G15" s="448">
        <f>SUBTOTAL(103,tbl_VBCCDBldgTypes2024[[FOOD ]])</f>
        <v>2</v>
      </c>
      <c r="H15" s="448">
        <f>SUBTOTAL(103,tbl_VBCCDBldgTypes2024[GYM-PHYS-ED BUILDINGS])</f>
        <v>2</v>
      </c>
      <c r="I15" s="448">
        <f>SUBTOTAL(103,tbl_VBCCDBldgTypes2024[DRY LABS Physics Buildings, Engineering Buildings])</f>
        <v>7</v>
      </c>
      <c r="J15" s="448">
        <f>SUBTOTAL(103,tbl_VBCCDBldgTypes2024[WET LABS Chemistry Buildings, Biology Buildings])</f>
        <v>3</v>
      </c>
      <c r="K15" s="448">
        <f>SUBTOTAL(103,tbl_VBCCDBldgTypes2024[RESEARCH LABS])</f>
        <v>3</v>
      </c>
      <c r="L15" s="448">
        <f>SUBTOTAL(103,tbl_VBCCDBldgTypes2024[LIBRARIES])</f>
        <v>2</v>
      </c>
      <c r="M15" s="448">
        <f>SUBTOTAL(103,tbl_VBCCDBldgTypes2024[MEDICAL])</f>
        <v>2</v>
      </c>
      <c r="N15" s="448">
        <f>SUBTOTAL(103,tbl_VBCCDBldgTypes2024[MULTIPURPOSE BUILDINGS])</f>
        <v>2</v>
      </c>
      <c r="O15" s="448">
        <f>SUBTOTAL(103,tbl_VBCCDBldgTypes2024[MUSEUMS])</f>
        <v>3</v>
      </c>
      <c r="P15" s="448">
        <f>SUBTOTAL(103,tbl_VBCCDBldgTypes2024[OFFICE BUILDINGS])</f>
        <v>7</v>
      </c>
      <c r="Q15" s="448">
        <f>SUBTOTAL(103,tbl_VBCCDBldgTypes2024[PARKING])</f>
        <v>1</v>
      </c>
      <c r="R15" s="448">
        <f>SUBTOTAL(103,tbl_VBCCDBldgTypes2024[PARKING STRUCTURE])</f>
        <v>1</v>
      </c>
      <c r="S15" s="448">
        <f>SUBTOTAL(103,tbl_VBCCDBldgTypes2024[ROOFING])</f>
        <v>1</v>
      </c>
      <c r="T15" s="448">
        <f>SUBTOTAL(103,tbl_VBCCDBldgTypes2024[STUDENT CENTERS])</f>
        <v>2</v>
      </c>
      <c r="U15" s="448">
        <f>SUBTOTAL(103,tbl_VBCCDBldgTypes2024[THEATERS])</f>
        <v>6</v>
      </c>
      <c r="V15" s="448">
        <f>SUBTOTAL(103,tbl_VBCCDBldgTypes2024[Other])</f>
        <v>5</v>
      </c>
      <c r="W15" s="448">
        <f>SUBTOTAL(103,tbl_VBCCDBldgTypes2024[UNIVERSITY WELCOME CENTERS])</f>
        <v>1</v>
      </c>
      <c r="X15" s="448">
        <f>SUBTOTAL(103,tbl_VBCCDBldgTypes2024[Column1])</f>
        <v>0</v>
      </c>
    </row>
  </sheetData>
  <sheetProtection algorithmName="SHA-512" hashValue="S7ysSBxqg1zjNWECMe4UFh0pJ2mdYP3ecOp9UWmgdxONF1CNEU2O5xgQ1qXvKtivcVt6ndVaGazkLeCZ1JHt3w==" saltValue="dnQ7RF7HRqHhPCsQd+MUaA==" spinCount="100000" sheet="1" objects="1" scenarios="1"/>
  <hyperlinks>
    <hyperlink ref="B1" r:id="rId1" xr:uid="{A9CD1BC5-714F-419A-9980-CC8E84F41B6C}"/>
  </hyperlinks>
  <pageMargins left="0.7" right="0.7" top="0.75" bottom="0.75" header="0.3" footer="0.3"/>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FF00"/>
    <pageSetUpPr fitToPage="1"/>
  </sheetPr>
  <dimension ref="A1:EL60"/>
  <sheetViews>
    <sheetView showGridLines="0" workbookViewId="0">
      <selection activeCell="R11" sqref="R11:X11"/>
    </sheetView>
  </sheetViews>
  <sheetFormatPr defaultColWidth="8.88671875" defaultRowHeight="13.2" x14ac:dyDescent="0.25"/>
  <cols>
    <col min="1" max="7" width="2.109375" style="2" customWidth="1"/>
    <col min="8" max="8" width="10.44140625" style="2" customWidth="1"/>
    <col min="9" max="16" width="2.109375" style="2" customWidth="1"/>
    <col min="17" max="17" width="4.44140625" style="2" customWidth="1"/>
    <col min="18" max="29" width="2.109375" style="2" customWidth="1"/>
    <col min="30" max="30" width="4.33203125" style="2" customWidth="1"/>
    <col min="31" max="48" width="2.109375" style="2" customWidth="1"/>
    <col min="49" max="50" width="2.33203125" style="2" customWidth="1"/>
    <col min="51" max="122" width="2.109375" style="2" customWidth="1"/>
    <col min="123" max="131" width="2.109375" style="2" hidden="1" customWidth="1"/>
    <col min="132" max="132" width="2.33203125" style="2" hidden="1" customWidth="1"/>
    <col min="133" max="135" width="2.109375" style="2" hidden="1" customWidth="1"/>
    <col min="136" max="146" width="2.109375" style="2" customWidth="1"/>
    <col min="147" max="156" width="8.88671875" style="2" customWidth="1"/>
    <col min="157" max="16384" width="8.88671875" style="2"/>
  </cols>
  <sheetData>
    <row r="1" spans="1:76" ht="15.6" x14ac:dyDescent="0.3">
      <c r="A1" s="201"/>
      <c r="B1" s="201"/>
      <c r="C1" s="201"/>
      <c r="D1" s="201"/>
      <c r="E1" s="201"/>
      <c r="F1" s="201"/>
      <c r="G1" s="201"/>
      <c r="H1" s="201"/>
      <c r="I1" s="539"/>
      <c r="J1" s="539"/>
      <c r="K1" s="539"/>
      <c r="L1" s="539"/>
      <c r="M1" s="539"/>
      <c r="N1" s="539"/>
      <c r="O1" s="539"/>
      <c r="P1" s="539"/>
      <c r="Q1" s="539"/>
      <c r="R1" s="539"/>
      <c r="S1" s="539"/>
      <c r="T1" s="539"/>
      <c r="U1" s="539"/>
      <c r="V1" s="539"/>
      <c r="W1" s="539"/>
      <c r="X1" s="539"/>
      <c r="Y1" s="539"/>
      <c r="Z1" s="539"/>
      <c r="AA1" s="539"/>
      <c r="AB1" s="539"/>
      <c r="AC1" s="539"/>
      <c r="AD1" s="539"/>
      <c r="AE1" s="539"/>
      <c r="AF1" s="539"/>
      <c r="AG1" s="539"/>
      <c r="AH1" s="539"/>
      <c r="AI1" s="539"/>
      <c r="AJ1" s="539"/>
      <c r="AK1" s="539"/>
      <c r="AL1" s="539"/>
      <c r="AM1" s="539"/>
      <c r="AN1" s="539"/>
      <c r="AO1" s="540" t="s">
        <v>0</v>
      </c>
      <c r="AP1" s="540"/>
      <c r="AQ1" s="540"/>
      <c r="AR1" s="540"/>
      <c r="AS1" s="540"/>
      <c r="AT1" s="540"/>
      <c r="AU1" s="540"/>
      <c r="AV1" s="540"/>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row>
    <row r="2" spans="1:76" ht="15.6" x14ac:dyDescent="0.3">
      <c r="A2" s="541" t="s">
        <v>2</v>
      </c>
      <c r="B2" s="541"/>
      <c r="C2" s="541"/>
      <c r="D2" s="541"/>
      <c r="E2" s="541"/>
      <c r="F2" s="541"/>
      <c r="G2" s="541"/>
      <c r="H2" s="541"/>
      <c r="I2" s="533" t="s">
        <v>3</v>
      </c>
      <c r="J2" s="533"/>
      <c r="K2" s="533"/>
      <c r="L2" s="533"/>
      <c r="M2" s="533"/>
      <c r="N2" s="533"/>
      <c r="O2" s="533"/>
      <c r="P2" s="533"/>
      <c r="Q2" s="533"/>
      <c r="R2" s="533"/>
      <c r="S2" s="533"/>
      <c r="T2" s="533"/>
      <c r="U2" s="533"/>
      <c r="V2" s="533"/>
      <c r="W2" s="533"/>
      <c r="X2" s="533"/>
      <c r="Y2" s="533"/>
      <c r="Z2" s="533"/>
      <c r="AA2" s="533"/>
      <c r="AB2" s="533"/>
      <c r="AC2" s="533"/>
      <c r="AD2" s="533"/>
      <c r="AE2" s="533"/>
      <c r="AF2" s="533"/>
      <c r="AG2" s="533"/>
      <c r="AH2" s="533"/>
      <c r="AI2" s="533"/>
      <c r="AJ2" s="533"/>
      <c r="AK2" s="533"/>
      <c r="AL2" s="533"/>
      <c r="AM2" s="533"/>
      <c r="AN2" s="533"/>
      <c r="AO2" s="201"/>
      <c r="AP2" s="201"/>
      <c r="AQ2" s="549">
        <f>'Project Data'!AO2</f>
        <v>0</v>
      </c>
      <c r="AR2" s="549"/>
      <c r="AS2" s="549"/>
      <c r="AT2" s="549"/>
      <c r="AU2" s="549"/>
      <c r="AV2" s="549"/>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row>
    <row r="3" spans="1:76" s="11" customFormat="1" ht="15.6" x14ac:dyDescent="0.3">
      <c r="A3" s="133" t="str">
        <f>'Project Data'!A3:H3</f>
        <v>(Rev. 07/24)</v>
      </c>
      <c r="B3" s="133"/>
      <c r="C3" s="133"/>
      <c r="D3" s="133"/>
      <c r="E3" s="133"/>
      <c r="F3" s="133"/>
      <c r="G3" s="133"/>
      <c r="H3" s="351" t="s">
        <v>54</v>
      </c>
      <c r="I3" s="533" t="s">
        <v>6</v>
      </c>
      <c r="J3" s="533"/>
      <c r="K3" s="533"/>
      <c r="L3" s="533"/>
      <c r="M3" s="533"/>
      <c r="N3" s="533"/>
      <c r="O3" s="533"/>
      <c r="P3" s="533"/>
      <c r="Q3" s="533"/>
      <c r="R3" s="533"/>
      <c r="S3" s="533"/>
      <c r="T3" s="533"/>
      <c r="U3" s="533"/>
      <c r="V3" s="533"/>
      <c r="W3" s="533"/>
      <c r="X3" s="533"/>
      <c r="Y3" s="533"/>
      <c r="Z3" s="533"/>
      <c r="AA3" s="533"/>
      <c r="AB3" s="533"/>
      <c r="AC3" s="533"/>
      <c r="AD3" s="533"/>
      <c r="AE3" s="533"/>
      <c r="AF3" s="533"/>
      <c r="AG3" s="533"/>
      <c r="AH3" s="533"/>
      <c r="AI3" s="533"/>
      <c r="AJ3" s="533"/>
      <c r="AK3" s="533"/>
      <c r="AL3" s="533"/>
      <c r="AM3" s="533"/>
      <c r="AN3" s="533"/>
      <c r="AO3" s="533"/>
      <c r="AP3" s="533"/>
      <c r="AQ3" s="533"/>
      <c r="AR3" s="533"/>
      <c r="AS3" s="533"/>
      <c r="AT3" s="533"/>
      <c r="AU3" s="533"/>
      <c r="AV3" s="533"/>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row>
    <row r="4" spans="1:76" s="11" customFormat="1" ht="3.9" customHeight="1" thickBot="1" x14ac:dyDescent="0.35">
      <c r="A4" s="534"/>
      <c r="B4" s="534"/>
      <c r="C4" s="534"/>
      <c r="D4" s="534"/>
      <c r="E4" s="534"/>
      <c r="F4" s="534"/>
      <c r="G4" s="534"/>
      <c r="H4" s="534"/>
      <c r="I4" s="534"/>
      <c r="J4" s="534"/>
      <c r="K4" s="534"/>
      <c r="L4" s="534"/>
      <c r="M4" s="534"/>
      <c r="N4" s="534"/>
      <c r="O4" s="534"/>
      <c r="P4" s="534"/>
      <c r="Q4" s="534"/>
      <c r="R4" s="534"/>
      <c r="S4" s="534"/>
      <c r="T4" s="534"/>
      <c r="U4" s="534"/>
      <c r="V4" s="534"/>
      <c r="W4" s="534"/>
      <c r="X4" s="534"/>
      <c r="Y4" s="534"/>
      <c r="Z4" s="534"/>
      <c r="AA4" s="534"/>
      <c r="AB4" s="534"/>
      <c r="AC4" s="534"/>
      <c r="AD4" s="534"/>
      <c r="AE4" s="534"/>
      <c r="AF4" s="534"/>
      <c r="AG4" s="534"/>
      <c r="AH4" s="534"/>
      <c r="AI4" s="534"/>
      <c r="AJ4" s="534"/>
      <c r="AK4" s="534"/>
      <c r="AL4" s="534"/>
      <c r="AM4" s="534"/>
      <c r="AN4" s="534"/>
      <c r="AO4" s="534"/>
      <c r="AP4" s="534"/>
      <c r="AQ4" s="534"/>
      <c r="AR4" s="534"/>
      <c r="AS4" s="534"/>
      <c r="AT4" s="534"/>
      <c r="AU4" s="534"/>
      <c r="AV4" s="534"/>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row>
    <row r="5" spans="1:76" s="11" customFormat="1" ht="3.9" customHeight="1" thickTop="1" x14ac:dyDescent="0.3">
      <c r="A5" s="231"/>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231"/>
      <c r="AU5" s="231"/>
      <c r="AV5" s="231"/>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row>
    <row r="6" spans="1:76" s="38" customFormat="1" ht="20.100000000000001" customHeight="1" x14ac:dyDescent="0.25">
      <c r="A6" s="321" t="s">
        <v>55</v>
      </c>
      <c r="B6" s="321"/>
      <c r="C6" s="321"/>
      <c r="D6" s="321"/>
      <c r="E6" s="321"/>
      <c r="F6" s="321"/>
      <c r="G6" s="321"/>
      <c r="H6" s="321"/>
      <c r="I6" s="321"/>
      <c r="J6" s="321"/>
      <c r="K6" s="321"/>
      <c r="L6" s="321"/>
      <c r="M6" s="321"/>
      <c r="N6" s="321"/>
      <c r="O6" s="321"/>
      <c r="P6" s="321"/>
      <c r="Q6" s="321"/>
      <c r="R6" s="555" t="s">
        <v>56</v>
      </c>
      <c r="S6" s="555"/>
      <c r="T6" s="555"/>
      <c r="U6" s="555"/>
      <c r="V6" s="555"/>
      <c r="W6" s="555"/>
      <c r="X6" s="555"/>
      <c r="Y6" s="555" t="s">
        <v>57</v>
      </c>
      <c r="Z6" s="555"/>
      <c r="AA6" s="555"/>
      <c r="AB6" s="555"/>
      <c r="AC6" s="555"/>
      <c r="AD6" s="555"/>
      <c r="AE6" s="555"/>
      <c r="AF6" s="555"/>
      <c r="AG6" s="555"/>
      <c r="AH6" s="555"/>
      <c r="AI6" s="555"/>
      <c r="AJ6" s="555"/>
      <c r="AK6" s="555"/>
      <c r="AL6" s="555"/>
      <c r="AM6" s="555"/>
      <c r="AN6" s="555"/>
      <c r="AO6" s="555"/>
      <c r="AP6" s="555"/>
      <c r="AQ6" s="555"/>
      <c r="AR6" s="555"/>
      <c r="AS6" s="321"/>
      <c r="AT6" s="321"/>
      <c r="AU6" s="321"/>
      <c r="AV6" s="321"/>
      <c r="AW6" s="200"/>
      <c r="AX6" s="200"/>
      <c r="AY6" s="200"/>
      <c r="AZ6" s="200"/>
      <c r="BA6" s="200"/>
      <c r="BB6" s="200"/>
      <c r="BC6" s="200"/>
      <c r="BD6" s="200"/>
      <c r="BE6" s="200"/>
      <c r="BF6" s="200"/>
      <c r="BG6" s="200"/>
      <c r="BH6" s="200"/>
      <c r="BI6" s="200"/>
      <c r="BJ6" s="200"/>
      <c r="BK6" s="200"/>
      <c r="BL6" s="200"/>
      <c r="BM6" s="200"/>
      <c r="BN6" s="200"/>
      <c r="BO6" s="200"/>
      <c r="BP6" s="200"/>
      <c r="BQ6" s="200"/>
      <c r="BR6" s="200"/>
      <c r="BS6" s="200"/>
      <c r="BT6" s="200"/>
      <c r="BU6" s="200"/>
      <c r="BV6" s="200"/>
      <c r="BW6" s="200"/>
      <c r="BX6" s="200"/>
    </row>
    <row r="7" spans="1:76" s="38" customFormat="1" ht="11.1" customHeight="1" thickBot="1" x14ac:dyDescent="0.3">
      <c r="A7" s="97"/>
      <c r="B7" s="97"/>
      <c r="C7" s="322"/>
      <c r="D7" s="322"/>
      <c r="E7" s="322"/>
      <c r="F7" s="322"/>
      <c r="G7" s="322"/>
      <c r="H7" s="322"/>
      <c r="I7" s="322"/>
      <c r="J7" s="322"/>
      <c r="K7" s="322"/>
      <c r="L7" s="322"/>
      <c r="M7" s="322"/>
      <c r="N7" s="322"/>
      <c r="O7" s="322"/>
      <c r="P7" s="322"/>
      <c r="Q7" s="322"/>
      <c r="R7" s="321"/>
      <c r="S7" s="321"/>
      <c r="T7" s="321"/>
      <c r="U7" s="321"/>
      <c r="V7" s="321"/>
      <c r="W7" s="321"/>
      <c r="X7" s="321"/>
      <c r="Y7" s="321"/>
      <c r="Z7" s="321"/>
      <c r="AA7" s="321"/>
      <c r="AB7" s="321"/>
      <c r="AC7" s="321"/>
      <c r="AD7" s="321"/>
      <c r="AE7" s="321"/>
      <c r="AF7" s="321"/>
      <c r="AG7" s="321"/>
      <c r="AH7" s="321"/>
      <c r="AI7" s="321"/>
      <c r="AJ7" s="321"/>
      <c r="AK7" s="321"/>
      <c r="AL7" s="321"/>
      <c r="AM7" s="321"/>
      <c r="AN7" s="321"/>
      <c r="AO7" s="321"/>
      <c r="AP7" s="321"/>
      <c r="AQ7" s="321"/>
      <c r="AR7" s="321"/>
      <c r="AS7" s="321"/>
      <c r="AT7" s="321"/>
      <c r="AU7" s="321"/>
      <c r="AV7" s="200"/>
      <c r="AW7" s="200"/>
      <c r="AX7" s="200"/>
      <c r="AY7" s="200"/>
      <c r="AZ7" s="200"/>
      <c r="BA7" s="200"/>
      <c r="BB7" s="200"/>
      <c r="BC7" s="200"/>
      <c r="BD7" s="200"/>
      <c r="BE7" s="200"/>
      <c r="BF7" s="200"/>
      <c r="BG7" s="200"/>
      <c r="BH7" s="200" t="s">
        <v>17</v>
      </c>
      <c r="BI7" s="200"/>
      <c r="BJ7" s="200"/>
      <c r="BK7" s="200"/>
      <c r="BL7" s="200"/>
      <c r="BM7" s="200"/>
      <c r="BN7" s="200"/>
      <c r="BO7" s="200"/>
      <c r="BP7" s="200"/>
      <c r="BQ7" s="200"/>
      <c r="BR7" s="200"/>
      <c r="BS7" s="200"/>
      <c r="BT7" s="200"/>
      <c r="BU7" s="200"/>
      <c r="BV7" s="200"/>
      <c r="BW7" s="200"/>
      <c r="BX7" s="200"/>
    </row>
    <row r="8" spans="1:76" s="38" customFormat="1" ht="20.100000000000001" customHeight="1" thickBot="1" x14ac:dyDescent="0.3">
      <c r="A8" s="97" t="s">
        <v>58</v>
      </c>
      <c r="B8" s="97"/>
      <c r="C8" s="322"/>
      <c r="D8" s="97" t="s">
        <v>59</v>
      </c>
      <c r="E8" s="322"/>
      <c r="F8" s="322"/>
      <c r="G8" s="322"/>
      <c r="H8" s="322"/>
      <c r="I8" s="322"/>
      <c r="J8" s="322"/>
      <c r="K8" s="322"/>
      <c r="L8" s="322"/>
      <c r="M8" s="322"/>
      <c r="N8" s="322"/>
      <c r="O8" s="322"/>
      <c r="P8" s="322"/>
      <c r="Q8" s="322"/>
      <c r="R8" s="556">
        <f>Summary!AL33</f>
        <v>0</v>
      </c>
      <c r="S8" s="557"/>
      <c r="T8" s="557"/>
      <c r="U8" s="557"/>
      <c r="V8" s="557"/>
      <c r="W8" s="557"/>
      <c r="X8" s="558"/>
      <c r="Y8" s="559"/>
      <c r="Z8" s="560"/>
      <c r="AA8" s="560"/>
      <c r="AB8" s="560"/>
      <c r="AC8" s="560"/>
      <c r="AD8" s="560"/>
      <c r="AE8" s="560"/>
      <c r="AF8" s="560"/>
      <c r="AG8" s="560"/>
      <c r="AH8" s="560"/>
      <c r="AI8" s="560"/>
      <c r="AJ8" s="560"/>
      <c r="AK8" s="560"/>
      <c r="AL8" s="560"/>
      <c r="AM8" s="560"/>
      <c r="AN8" s="560"/>
      <c r="AO8" s="560"/>
      <c r="AP8" s="560"/>
      <c r="AQ8" s="560"/>
      <c r="AR8" s="560"/>
      <c r="AS8" s="560"/>
      <c r="AT8" s="560"/>
      <c r="AU8" s="560"/>
      <c r="AV8" s="560"/>
      <c r="AW8" s="200"/>
      <c r="AX8" s="200"/>
      <c r="AY8" s="200"/>
      <c r="AZ8" s="200"/>
      <c r="BA8" s="200"/>
      <c r="BB8" s="200"/>
      <c r="BC8" s="200"/>
      <c r="BD8" s="200"/>
      <c r="BE8" s="200"/>
      <c r="BF8" s="200"/>
      <c r="BG8" s="200"/>
      <c r="BH8" s="200"/>
      <c r="BI8" s="200"/>
      <c r="BJ8" s="200"/>
      <c r="BK8" s="200"/>
      <c r="BL8" s="200"/>
      <c r="BM8" s="200"/>
      <c r="BN8" s="200"/>
      <c r="BO8" s="200"/>
      <c r="BP8" s="200"/>
      <c r="BQ8" s="200"/>
      <c r="BR8" s="200"/>
      <c r="BS8" s="200"/>
      <c r="BT8" s="200"/>
      <c r="BU8" s="200"/>
      <c r="BV8" s="200"/>
      <c r="BW8" s="200"/>
      <c r="BX8" s="200"/>
    </row>
    <row r="9" spans="1:76" s="38" customFormat="1" ht="11.1" customHeight="1" x14ac:dyDescent="0.25">
      <c r="A9" s="97"/>
      <c r="B9" s="97"/>
      <c r="C9" s="322"/>
      <c r="D9" s="322"/>
      <c r="E9" s="322"/>
      <c r="F9" s="322"/>
      <c r="G9" s="322"/>
      <c r="H9" s="322"/>
      <c r="I9" s="322"/>
      <c r="J9" s="322"/>
      <c r="K9" s="322"/>
      <c r="L9" s="322"/>
      <c r="M9" s="322"/>
      <c r="N9" s="322"/>
      <c r="O9" s="322"/>
      <c r="P9" s="322"/>
      <c r="Q9" s="322"/>
      <c r="R9" s="321"/>
      <c r="S9" s="321"/>
      <c r="T9" s="321"/>
      <c r="U9" s="321"/>
      <c r="V9" s="321"/>
      <c r="W9" s="321"/>
      <c r="X9" s="321"/>
      <c r="Y9" s="321"/>
      <c r="Z9" s="321"/>
      <c r="AA9" s="321"/>
      <c r="AB9" s="321"/>
      <c r="AC9" s="321"/>
      <c r="AD9" s="321"/>
      <c r="AE9" s="321"/>
      <c r="AF9" s="321"/>
      <c r="AG9" s="321"/>
      <c r="AH9" s="321"/>
      <c r="AI9" s="321"/>
      <c r="AJ9" s="321"/>
      <c r="AK9" s="321"/>
      <c r="AL9" s="321"/>
      <c r="AM9" s="321"/>
      <c r="AN9" s="321"/>
      <c r="AO9" s="321"/>
      <c r="AP9" s="321"/>
      <c r="AQ9" s="321"/>
      <c r="AR9" s="321"/>
      <c r="AS9" s="321"/>
      <c r="AT9" s="321"/>
      <c r="AU9" s="321"/>
      <c r="AV9" s="200"/>
      <c r="AW9" s="200"/>
      <c r="AX9" s="200"/>
      <c r="AY9" s="200"/>
      <c r="AZ9" s="200"/>
      <c r="BA9" s="200"/>
      <c r="BB9" s="200"/>
      <c r="BC9" s="200"/>
      <c r="BD9" s="200"/>
      <c r="BE9" s="200"/>
      <c r="BF9" s="200"/>
      <c r="BG9" s="200"/>
      <c r="BH9" s="200"/>
      <c r="BI9" s="200"/>
      <c r="BJ9" s="200"/>
      <c r="BK9" s="200"/>
      <c r="BL9" s="200"/>
      <c r="BM9" s="200"/>
      <c r="BN9" s="200"/>
      <c r="BO9" s="200"/>
      <c r="BP9" s="200"/>
      <c r="BQ9" s="200"/>
      <c r="BR9" s="200"/>
      <c r="BS9" s="200"/>
      <c r="BT9" s="200"/>
      <c r="BU9" s="200"/>
      <c r="BV9" s="200"/>
      <c r="BW9" s="200"/>
      <c r="BX9" s="200"/>
    </row>
    <row r="10" spans="1:76" s="38" customFormat="1" ht="20.100000000000001" customHeight="1" x14ac:dyDescent="0.25">
      <c r="A10" s="97" t="s">
        <v>60</v>
      </c>
      <c r="B10" s="97"/>
      <c r="C10" s="322"/>
      <c r="D10" s="97" t="s">
        <v>61</v>
      </c>
      <c r="E10" s="322"/>
      <c r="F10" s="322"/>
      <c r="G10" s="322"/>
      <c r="H10" s="322"/>
      <c r="I10" s="322"/>
      <c r="J10" s="322"/>
      <c r="K10" s="322"/>
      <c r="L10" s="322"/>
      <c r="M10" s="322"/>
      <c r="N10" s="322"/>
      <c r="O10" s="322"/>
      <c r="P10" s="322"/>
      <c r="Q10" s="322"/>
      <c r="R10" s="321"/>
      <c r="S10" s="321"/>
      <c r="T10" s="321"/>
      <c r="U10" s="321"/>
      <c r="V10" s="321"/>
      <c r="W10" s="321"/>
      <c r="X10" s="321"/>
      <c r="Y10" s="321"/>
      <c r="Z10" s="321"/>
      <c r="AA10" s="321"/>
      <c r="AB10" s="321"/>
      <c r="AC10" s="321"/>
      <c r="AD10" s="321"/>
      <c r="AE10" s="321"/>
      <c r="AF10" s="321"/>
      <c r="AG10" s="321"/>
      <c r="AH10" s="321"/>
      <c r="AI10" s="321"/>
      <c r="AJ10" s="321"/>
      <c r="AK10" s="321"/>
      <c r="AL10" s="321"/>
      <c r="AM10" s="321"/>
      <c r="AN10" s="321"/>
      <c r="AO10" s="321"/>
      <c r="AP10" s="321"/>
      <c r="AQ10" s="321"/>
      <c r="AR10" s="321"/>
      <c r="AS10" s="321"/>
      <c r="AT10" s="321"/>
      <c r="AU10" s="321"/>
      <c r="AV10" s="200"/>
      <c r="AW10" s="200"/>
      <c r="AX10" s="200"/>
      <c r="AY10" s="200"/>
      <c r="AZ10" s="200"/>
      <c r="BA10" s="200"/>
      <c r="BB10" s="200"/>
      <c r="BC10" s="200"/>
      <c r="BD10" s="200"/>
      <c r="BE10" s="200"/>
      <c r="BF10" s="200"/>
      <c r="BG10" s="200"/>
      <c r="BH10" s="200"/>
      <c r="BI10" s="200"/>
      <c r="BJ10" s="200"/>
      <c r="BK10" s="200"/>
      <c r="BL10" s="200"/>
      <c r="BM10" s="200"/>
      <c r="BN10" s="200"/>
      <c r="BO10" s="200"/>
      <c r="BP10" s="200" t="s">
        <v>17</v>
      </c>
      <c r="BQ10" s="200"/>
      <c r="BR10" s="200"/>
      <c r="BS10" s="200"/>
      <c r="BT10" s="200"/>
      <c r="BU10" s="200"/>
      <c r="BV10" s="200"/>
      <c r="BW10" s="200"/>
      <c r="BX10" s="200"/>
    </row>
    <row r="11" spans="1:76" s="38" customFormat="1" ht="20.100000000000001" customHeight="1" x14ac:dyDescent="0.25">
      <c r="A11" s="97"/>
      <c r="B11" s="97"/>
      <c r="C11" s="322"/>
      <c r="D11" s="311" t="s">
        <v>62</v>
      </c>
      <c r="E11" s="312"/>
      <c r="F11" s="312"/>
      <c r="G11" s="312"/>
      <c r="H11" s="312"/>
      <c r="I11" s="312"/>
      <c r="J11" s="312"/>
      <c r="K11" s="312"/>
      <c r="L11" s="312"/>
      <c r="M11" s="312"/>
      <c r="N11" s="312"/>
      <c r="O11" s="550" t="s">
        <v>63</v>
      </c>
      <c r="P11" s="551"/>
      <c r="Q11" s="552"/>
      <c r="R11" s="553"/>
      <c r="S11" s="536"/>
      <c r="T11" s="536"/>
      <c r="U11" s="536"/>
      <c r="V11" s="536"/>
      <c r="W11" s="536"/>
      <c r="X11" s="537"/>
      <c r="Y11" s="554"/>
      <c r="Z11" s="529"/>
      <c r="AA11" s="529"/>
      <c r="AB11" s="529"/>
      <c r="AC11" s="529"/>
      <c r="AD11" s="529"/>
      <c r="AE11" s="529"/>
      <c r="AF11" s="529"/>
      <c r="AG11" s="529"/>
      <c r="AH11" s="529"/>
      <c r="AI11" s="529"/>
      <c r="AJ11" s="529"/>
      <c r="AK11" s="529"/>
      <c r="AL11" s="529"/>
      <c r="AM11" s="529"/>
      <c r="AN11" s="529"/>
      <c r="AO11" s="529"/>
      <c r="AP11" s="529"/>
      <c r="AQ11" s="529"/>
      <c r="AR11" s="529"/>
      <c r="AS11" s="529"/>
      <c r="AT11" s="529"/>
      <c r="AU11" s="529"/>
      <c r="AV11" s="530"/>
      <c r="AW11" s="200"/>
      <c r="AX11" s="200"/>
      <c r="AY11" s="200"/>
      <c r="AZ11" s="200"/>
      <c r="BA11" s="200"/>
      <c r="BB11" s="200"/>
      <c r="BC11" s="200"/>
      <c r="BD11" s="200"/>
      <c r="BE11" s="200"/>
      <c r="BF11" s="200"/>
      <c r="BG11" s="200"/>
      <c r="BH11" s="200"/>
      <c r="BI11" s="200"/>
      <c r="BJ11" s="200"/>
      <c r="BK11" s="200"/>
      <c r="BL11" s="200"/>
      <c r="BM11" s="200"/>
      <c r="BN11" s="200"/>
      <c r="BO11" s="200"/>
      <c r="BP11" s="200"/>
      <c r="BQ11" s="200"/>
      <c r="BR11" s="200"/>
      <c r="BS11" s="200"/>
      <c r="BT11" s="200"/>
      <c r="BU11" s="200"/>
      <c r="BV11" s="200"/>
      <c r="BW11" s="200"/>
      <c r="BX11" s="200" t="s">
        <v>17</v>
      </c>
    </row>
    <row r="12" spans="1:76" s="38" customFormat="1" ht="20.100000000000001" customHeight="1" x14ac:dyDescent="0.25">
      <c r="A12" s="97"/>
      <c r="B12" s="97"/>
      <c r="C12" s="322"/>
      <c r="D12" s="311" t="s">
        <v>64</v>
      </c>
      <c r="E12" s="312"/>
      <c r="F12" s="312"/>
      <c r="G12" s="312"/>
      <c r="H12" s="312"/>
      <c r="I12" s="312"/>
      <c r="J12" s="312"/>
      <c r="K12" s="312"/>
      <c r="L12" s="312"/>
      <c r="M12" s="312"/>
      <c r="N12" s="312"/>
      <c r="O12" s="550" t="s">
        <v>65</v>
      </c>
      <c r="P12" s="551"/>
      <c r="Q12" s="552"/>
      <c r="R12" s="553"/>
      <c r="S12" s="536"/>
      <c r="T12" s="536"/>
      <c r="U12" s="536"/>
      <c r="V12" s="536"/>
      <c r="W12" s="536"/>
      <c r="X12" s="537"/>
      <c r="Y12" s="554"/>
      <c r="Z12" s="529"/>
      <c r="AA12" s="529"/>
      <c r="AB12" s="529"/>
      <c r="AC12" s="529"/>
      <c r="AD12" s="529"/>
      <c r="AE12" s="529"/>
      <c r="AF12" s="529"/>
      <c r="AG12" s="529"/>
      <c r="AH12" s="529"/>
      <c r="AI12" s="529"/>
      <c r="AJ12" s="529"/>
      <c r="AK12" s="529"/>
      <c r="AL12" s="529"/>
      <c r="AM12" s="529"/>
      <c r="AN12" s="529"/>
      <c r="AO12" s="529"/>
      <c r="AP12" s="529"/>
      <c r="AQ12" s="529"/>
      <c r="AR12" s="529"/>
      <c r="AS12" s="529"/>
      <c r="AT12" s="529"/>
      <c r="AU12" s="529"/>
      <c r="AV12" s="530"/>
      <c r="AW12" s="200"/>
      <c r="AX12" s="200"/>
      <c r="AY12" s="200"/>
      <c r="AZ12" s="200"/>
      <c r="BA12" s="200"/>
      <c r="BB12" s="200"/>
      <c r="BC12" s="200"/>
      <c r="BD12" s="200"/>
      <c r="BE12" s="200"/>
      <c r="BF12" s="200"/>
      <c r="BG12" s="200"/>
      <c r="BH12" s="200"/>
      <c r="BI12" s="200"/>
      <c r="BJ12" s="200"/>
      <c r="BK12" s="200"/>
      <c r="BL12" s="200"/>
      <c r="BM12" s="200"/>
      <c r="BN12" s="200"/>
      <c r="BO12" s="200"/>
      <c r="BP12" s="200"/>
      <c r="BQ12" s="200"/>
      <c r="BR12" s="200"/>
      <c r="BS12" s="200"/>
      <c r="BT12" s="200"/>
      <c r="BU12" s="200"/>
      <c r="BV12" s="200"/>
      <c r="BW12" s="200"/>
      <c r="BX12" s="200"/>
    </row>
    <row r="13" spans="1:76" s="38" customFormat="1" ht="20.100000000000001" customHeight="1" x14ac:dyDescent="0.25">
      <c r="A13" s="97"/>
      <c r="B13" s="97"/>
      <c r="C13" s="322"/>
      <c r="D13" s="311" t="s">
        <v>66</v>
      </c>
      <c r="E13" s="312"/>
      <c r="F13" s="312"/>
      <c r="G13" s="312"/>
      <c r="H13" s="312"/>
      <c r="I13" s="312"/>
      <c r="J13" s="312"/>
      <c r="K13" s="312"/>
      <c r="L13" s="312"/>
      <c r="M13" s="312"/>
      <c r="N13" s="312"/>
      <c r="O13" s="550" t="s">
        <v>67</v>
      </c>
      <c r="P13" s="551"/>
      <c r="Q13" s="552"/>
      <c r="R13" s="553"/>
      <c r="S13" s="536"/>
      <c r="T13" s="536"/>
      <c r="U13" s="536"/>
      <c r="V13" s="536"/>
      <c r="W13" s="536"/>
      <c r="X13" s="537"/>
      <c r="Y13" s="554"/>
      <c r="Z13" s="529"/>
      <c r="AA13" s="529"/>
      <c r="AB13" s="529"/>
      <c r="AC13" s="529"/>
      <c r="AD13" s="529"/>
      <c r="AE13" s="529"/>
      <c r="AF13" s="529"/>
      <c r="AG13" s="529"/>
      <c r="AH13" s="529"/>
      <c r="AI13" s="529"/>
      <c r="AJ13" s="529"/>
      <c r="AK13" s="529"/>
      <c r="AL13" s="529"/>
      <c r="AM13" s="529"/>
      <c r="AN13" s="529"/>
      <c r="AO13" s="529"/>
      <c r="AP13" s="529"/>
      <c r="AQ13" s="529"/>
      <c r="AR13" s="529"/>
      <c r="AS13" s="529"/>
      <c r="AT13" s="529"/>
      <c r="AU13" s="529"/>
      <c r="AV13" s="530"/>
      <c r="AW13" s="200"/>
      <c r="AX13" s="200"/>
      <c r="AY13" s="200"/>
      <c r="AZ13" s="200"/>
      <c r="BA13" s="200"/>
      <c r="BB13" s="200"/>
      <c r="BC13" s="200"/>
      <c r="BD13" s="200"/>
      <c r="BE13" s="200"/>
      <c r="BF13" s="200"/>
      <c r="BG13" s="200"/>
      <c r="BH13" s="200"/>
      <c r="BI13" s="200"/>
      <c r="BJ13" s="200"/>
      <c r="BK13" s="200"/>
      <c r="BL13" s="200"/>
      <c r="BM13" s="200"/>
      <c r="BN13" s="200"/>
      <c r="BO13" s="200"/>
      <c r="BP13" s="200"/>
      <c r="BQ13" s="200"/>
      <c r="BR13" s="200"/>
      <c r="BS13" s="200"/>
      <c r="BT13" s="200"/>
      <c r="BU13" s="200"/>
      <c r="BV13" s="200"/>
      <c r="BW13" s="200"/>
      <c r="BX13" s="200"/>
    </row>
    <row r="14" spans="1:76" s="38" customFormat="1" ht="20.100000000000001" customHeight="1" x14ac:dyDescent="0.25">
      <c r="A14" s="97"/>
      <c r="B14" s="97"/>
      <c r="C14" s="320"/>
      <c r="D14" s="311" t="s">
        <v>68</v>
      </c>
      <c r="E14" s="312"/>
      <c r="F14" s="312"/>
      <c r="G14" s="312"/>
      <c r="H14" s="312"/>
      <c r="I14" s="312"/>
      <c r="J14" s="312"/>
      <c r="K14" s="312"/>
      <c r="L14" s="312"/>
      <c r="M14" s="312"/>
      <c r="N14" s="312"/>
      <c r="O14" s="550" t="s">
        <v>69</v>
      </c>
      <c r="P14" s="551"/>
      <c r="Q14" s="552"/>
      <c r="R14" s="553"/>
      <c r="S14" s="536"/>
      <c r="T14" s="536"/>
      <c r="U14" s="536"/>
      <c r="V14" s="536"/>
      <c r="W14" s="536"/>
      <c r="X14" s="537"/>
      <c r="Y14" s="554"/>
      <c r="Z14" s="529"/>
      <c r="AA14" s="529"/>
      <c r="AB14" s="529"/>
      <c r="AC14" s="529"/>
      <c r="AD14" s="529"/>
      <c r="AE14" s="529"/>
      <c r="AF14" s="529"/>
      <c r="AG14" s="529"/>
      <c r="AH14" s="529"/>
      <c r="AI14" s="529"/>
      <c r="AJ14" s="529"/>
      <c r="AK14" s="529"/>
      <c r="AL14" s="529"/>
      <c r="AM14" s="529"/>
      <c r="AN14" s="529"/>
      <c r="AO14" s="529"/>
      <c r="AP14" s="529"/>
      <c r="AQ14" s="529"/>
      <c r="AR14" s="529"/>
      <c r="AS14" s="529"/>
      <c r="AT14" s="529"/>
      <c r="AU14" s="529"/>
      <c r="AV14" s="530"/>
      <c r="AW14" s="200"/>
      <c r="AX14" s="200"/>
      <c r="AY14" s="200"/>
      <c r="AZ14" s="200"/>
      <c r="BA14" s="200"/>
      <c r="BB14" s="200"/>
      <c r="BC14" s="200"/>
      <c r="BD14" s="200"/>
      <c r="BE14" s="200"/>
      <c r="BF14" s="200"/>
      <c r="BG14" s="200"/>
      <c r="BH14" s="200"/>
      <c r="BI14" s="200"/>
      <c r="BJ14" s="200"/>
      <c r="BK14" s="200"/>
      <c r="BL14" s="200"/>
      <c r="BM14" s="200"/>
      <c r="BN14" s="200"/>
      <c r="BO14" s="200"/>
      <c r="BP14" s="200"/>
      <c r="BQ14" s="200"/>
      <c r="BR14" s="200"/>
      <c r="BS14" s="200"/>
      <c r="BT14" s="200"/>
      <c r="BU14" s="200"/>
      <c r="BV14" s="200"/>
      <c r="BW14" s="200"/>
      <c r="BX14" s="200"/>
    </row>
    <row r="15" spans="1:76" s="38" customFormat="1" ht="20.100000000000001" customHeight="1" x14ac:dyDescent="0.25">
      <c r="A15" s="97"/>
      <c r="B15" s="97"/>
      <c r="C15" s="322"/>
      <c r="D15" s="311" t="s">
        <v>70</v>
      </c>
      <c r="E15" s="312"/>
      <c r="F15" s="312"/>
      <c r="G15" s="312"/>
      <c r="H15" s="312"/>
      <c r="I15" s="312"/>
      <c r="J15" s="312"/>
      <c r="K15" s="312"/>
      <c r="L15" s="312"/>
      <c r="M15" s="312"/>
      <c r="N15" s="312"/>
      <c r="O15" s="550" t="s">
        <v>71</v>
      </c>
      <c r="P15" s="551"/>
      <c r="Q15" s="552"/>
      <c r="R15" s="553"/>
      <c r="S15" s="536"/>
      <c r="T15" s="536"/>
      <c r="U15" s="536"/>
      <c r="V15" s="536"/>
      <c r="W15" s="536"/>
      <c r="X15" s="537"/>
      <c r="Y15" s="554"/>
      <c r="Z15" s="529"/>
      <c r="AA15" s="529"/>
      <c r="AB15" s="529"/>
      <c r="AC15" s="529"/>
      <c r="AD15" s="529"/>
      <c r="AE15" s="529"/>
      <c r="AF15" s="529"/>
      <c r="AG15" s="529"/>
      <c r="AH15" s="529"/>
      <c r="AI15" s="529"/>
      <c r="AJ15" s="529"/>
      <c r="AK15" s="529"/>
      <c r="AL15" s="529"/>
      <c r="AM15" s="529"/>
      <c r="AN15" s="529"/>
      <c r="AO15" s="529"/>
      <c r="AP15" s="529"/>
      <c r="AQ15" s="529"/>
      <c r="AR15" s="529"/>
      <c r="AS15" s="529"/>
      <c r="AT15" s="529"/>
      <c r="AU15" s="529"/>
      <c r="AV15" s="530"/>
      <c r="AW15" s="200"/>
      <c r="AX15" s="200"/>
      <c r="AY15" s="200"/>
      <c r="AZ15" s="200"/>
      <c r="BA15" s="200"/>
      <c r="BB15" s="200"/>
      <c r="BC15" s="200"/>
      <c r="BD15" s="200"/>
      <c r="BE15" s="200"/>
      <c r="BF15" s="200"/>
      <c r="BG15" s="200"/>
      <c r="BH15" s="200"/>
      <c r="BI15" s="200"/>
      <c r="BJ15" s="200"/>
      <c r="BK15" s="200"/>
      <c r="BL15" s="200"/>
      <c r="BM15" s="200"/>
      <c r="BN15" s="200"/>
      <c r="BO15" s="200"/>
      <c r="BP15" s="200"/>
      <c r="BQ15" s="200"/>
      <c r="BR15" s="200"/>
      <c r="BS15" s="200"/>
      <c r="BT15" s="200"/>
      <c r="BU15" s="200"/>
      <c r="BV15" s="200"/>
      <c r="BW15" s="200"/>
      <c r="BX15" s="200"/>
    </row>
    <row r="16" spans="1:76" s="38" customFormat="1" ht="20.100000000000001" customHeight="1" x14ac:dyDescent="0.25">
      <c r="A16" s="97"/>
      <c r="B16" s="97"/>
      <c r="C16" s="322"/>
      <c r="D16" s="311" t="s">
        <v>72</v>
      </c>
      <c r="E16" s="312"/>
      <c r="F16" s="312"/>
      <c r="G16" s="312"/>
      <c r="H16" s="312"/>
      <c r="I16" s="312"/>
      <c r="J16" s="312"/>
      <c r="K16" s="312"/>
      <c r="L16" s="312"/>
      <c r="M16" s="312"/>
      <c r="N16" s="312"/>
      <c r="O16" s="550" t="s">
        <v>73</v>
      </c>
      <c r="P16" s="551"/>
      <c r="Q16" s="552"/>
      <c r="R16" s="553"/>
      <c r="S16" s="536"/>
      <c r="T16" s="536"/>
      <c r="U16" s="536"/>
      <c r="V16" s="536"/>
      <c r="W16" s="536"/>
      <c r="X16" s="537"/>
      <c r="Y16" s="554"/>
      <c r="Z16" s="529"/>
      <c r="AA16" s="529"/>
      <c r="AB16" s="529"/>
      <c r="AC16" s="529"/>
      <c r="AD16" s="529"/>
      <c r="AE16" s="529"/>
      <c r="AF16" s="529"/>
      <c r="AG16" s="529"/>
      <c r="AH16" s="529"/>
      <c r="AI16" s="529"/>
      <c r="AJ16" s="529"/>
      <c r="AK16" s="529"/>
      <c r="AL16" s="529"/>
      <c r="AM16" s="529"/>
      <c r="AN16" s="529"/>
      <c r="AO16" s="529"/>
      <c r="AP16" s="529"/>
      <c r="AQ16" s="529"/>
      <c r="AR16" s="529"/>
      <c r="AS16" s="529"/>
      <c r="AT16" s="529"/>
      <c r="AU16" s="529"/>
      <c r="AV16" s="530"/>
      <c r="AW16" s="200"/>
      <c r="AX16" s="200"/>
      <c r="AY16" s="200"/>
      <c r="AZ16" s="200"/>
      <c r="BA16" s="200"/>
      <c r="BB16" s="200"/>
      <c r="BC16" s="200"/>
      <c r="BD16" s="200"/>
      <c r="BE16" s="200"/>
      <c r="BF16" s="200"/>
      <c r="BG16" s="200"/>
      <c r="BH16" s="200"/>
      <c r="BI16" s="200"/>
      <c r="BJ16" s="200"/>
      <c r="BK16" s="200"/>
      <c r="BL16" s="200"/>
      <c r="BM16" s="200"/>
      <c r="BN16" s="200"/>
      <c r="BO16" s="200"/>
      <c r="BP16" s="200"/>
      <c r="BQ16" s="200"/>
      <c r="BR16" s="200"/>
      <c r="BS16" s="200"/>
      <c r="BT16" s="200"/>
      <c r="BU16" s="200"/>
      <c r="BV16" s="200"/>
      <c r="BW16" s="200"/>
      <c r="BX16" s="200"/>
    </row>
    <row r="17" spans="1:126" s="38" customFormat="1" ht="20.100000000000001" customHeight="1" x14ac:dyDescent="0.25">
      <c r="A17" s="97"/>
      <c r="B17" s="97"/>
      <c r="C17" s="322"/>
      <c r="D17" s="311" t="s">
        <v>74</v>
      </c>
      <c r="E17" s="312"/>
      <c r="F17" s="312"/>
      <c r="G17" s="312"/>
      <c r="H17" s="312"/>
      <c r="I17" s="312"/>
      <c r="J17" s="312"/>
      <c r="K17" s="312"/>
      <c r="L17" s="312"/>
      <c r="M17" s="312"/>
      <c r="N17" s="312"/>
      <c r="O17" s="550" t="s">
        <v>75</v>
      </c>
      <c r="P17" s="551"/>
      <c r="Q17" s="552"/>
      <c r="R17" s="553"/>
      <c r="S17" s="536"/>
      <c r="T17" s="536"/>
      <c r="U17" s="536"/>
      <c r="V17" s="536"/>
      <c r="W17" s="536"/>
      <c r="X17" s="537"/>
      <c r="Y17" s="554"/>
      <c r="Z17" s="529"/>
      <c r="AA17" s="529"/>
      <c r="AB17" s="529"/>
      <c r="AC17" s="529"/>
      <c r="AD17" s="529"/>
      <c r="AE17" s="529"/>
      <c r="AF17" s="529"/>
      <c r="AG17" s="529"/>
      <c r="AH17" s="529"/>
      <c r="AI17" s="529"/>
      <c r="AJ17" s="529"/>
      <c r="AK17" s="529"/>
      <c r="AL17" s="529"/>
      <c r="AM17" s="529"/>
      <c r="AN17" s="529"/>
      <c r="AO17" s="529"/>
      <c r="AP17" s="529"/>
      <c r="AQ17" s="529"/>
      <c r="AR17" s="529"/>
      <c r="AS17" s="529"/>
      <c r="AT17" s="529"/>
      <c r="AU17" s="529"/>
      <c r="AV17" s="530"/>
      <c r="AW17" s="200"/>
      <c r="AX17" s="200"/>
      <c r="AY17" s="200"/>
      <c r="AZ17" s="200"/>
      <c r="BA17" s="200"/>
      <c r="BB17" s="200"/>
      <c r="BC17" s="200"/>
      <c r="BD17" s="200"/>
      <c r="BE17" s="200"/>
      <c r="BF17" s="200"/>
      <c r="BG17" s="200"/>
      <c r="BH17" s="200"/>
      <c r="BI17" s="200"/>
      <c r="BJ17" s="200"/>
      <c r="BK17" s="200"/>
      <c r="BL17" s="200"/>
      <c r="BM17" s="200"/>
      <c r="BN17" s="200"/>
      <c r="BO17" s="200"/>
      <c r="BP17" s="200"/>
      <c r="BQ17" s="200"/>
      <c r="BR17" s="200"/>
      <c r="BS17" s="200"/>
      <c r="BT17" s="200"/>
      <c r="BU17" s="200"/>
      <c r="BV17" s="200"/>
      <c r="BW17" s="200"/>
      <c r="BX17" s="200"/>
      <c r="BY17" s="200"/>
      <c r="BZ17" s="200"/>
      <c r="CA17" s="200"/>
      <c r="CB17" s="200"/>
      <c r="CC17" s="200"/>
      <c r="CD17" s="200"/>
      <c r="CE17" s="200"/>
      <c r="CF17" s="200"/>
      <c r="CG17" s="200"/>
      <c r="CH17" s="200"/>
      <c r="CI17" s="200"/>
      <c r="CJ17" s="200"/>
      <c r="CK17" s="200"/>
      <c r="CL17" s="200"/>
      <c r="CM17" s="200"/>
      <c r="CN17" s="200"/>
      <c r="CO17" s="200"/>
      <c r="CP17" s="200"/>
      <c r="CQ17" s="200"/>
      <c r="CR17" s="200"/>
      <c r="CS17" s="200"/>
      <c r="CT17" s="200"/>
      <c r="CU17" s="200"/>
      <c r="CV17" s="200"/>
      <c r="CW17" s="200"/>
      <c r="CX17" s="200"/>
      <c r="CY17" s="200"/>
      <c r="CZ17" s="200"/>
      <c r="DA17" s="200"/>
      <c r="DB17" s="200"/>
      <c r="DC17" s="200"/>
      <c r="DD17" s="200"/>
      <c r="DE17" s="200"/>
      <c r="DF17" s="200"/>
      <c r="DG17" s="200"/>
      <c r="DH17" s="200"/>
      <c r="DI17" s="200"/>
      <c r="DJ17" s="200"/>
      <c r="DK17" s="200"/>
      <c r="DL17" s="200"/>
      <c r="DM17" s="200"/>
      <c r="DN17" s="200"/>
      <c r="DO17" s="200"/>
      <c r="DP17" s="200"/>
      <c r="DQ17" s="200"/>
      <c r="DR17" s="200"/>
      <c r="DS17" s="200"/>
      <c r="DT17" s="200"/>
      <c r="DU17" s="200"/>
      <c r="DV17" s="200"/>
    </row>
    <row r="18" spans="1:126" s="38" customFormat="1" ht="20.100000000000001" customHeight="1" x14ac:dyDescent="0.25">
      <c r="A18" s="97"/>
      <c r="B18" s="97"/>
      <c r="C18" s="322"/>
      <c r="D18" s="311" t="s">
        <v>76</v>
      </c>
      <c r="E18" s="312"/>
      <c r="F18" s="312"/>
      <c r="G18" s="312"/>
      <c r="H18" s="312"/>
      <c r="I18" s="312"/>
      <c r="J18" s="312"/>
      <c r="K18" s="312"/>
      <c r="L18" s="312"/>
      <c r="M18" s="312"/>
      <c r="N18" s="312"/>
      <c r="O18" s="550" t="s">
        <v>77</v>
      </c>
      <c r="P18" s="551"/>
      <c r="Q18" s="552"/>
      <c r="R18" s="553"/>
      <c r="S18" s="536"/>
      <c r="T18" s="536"/>
      <c r="U18" s="536"/>
      <c r="V18" s="536"/>
      <c r="W18" s="536"/>
      <c r="X18" s="537"/>
      <c r="Y18" s="554"/>
      <c r="Z18" s="529"/>
      <c r="AA18" s="529"/>
      <c r="AB18" s="529"/>
      <c r="AC18" s="529"/>
      <c r="AD18" s="529"/>
      <c r="AE18" s="529"/>
      <c r="AF18" s="529"/>
      <c r="AG18" s="529"/>
      <c r="AH18" s="529"/>
      <c r="AI18" s="529"/>
      <c r="AJ18" s="529"/>
      <c r="AK18" s="529"/>
      <c r="AL18" s="529"/>
      <c r="AM18" s="529"/>
      <c r="AN18" s="529"/>
      <c r="AO18" s="529"/>
      <c r="AP18" s="529"/>
      <c r="AQ18" s="529"/>
      <c r="AR18" s="529"/>
      <c r="AS18" s="529"/>
      <c r="AT18" s="529"/>
      <c r="AU18" s="529"/>
      <c r="AV18" s="530"/>
      <c r="AW18" s="200"/>
      <c r="AX18" s="200"/>
      <c r="AY18" s="200"/>
      <c r="AZ18" s="200"/>
      <c r="BA18" s="200"/>
      <c r="BB18" s="200"/>
      <c r="BC18" s="200"/>
      <c r="BD18" s="200"/>
      <c r="BE18" s="200"/>
      <c r="BF18" s="200"/>
      <c r="BG18" s="200"/>
      <c r="BH18" s="200"/>
      <c r="BI18" s="200"/>
      <c r="BJ18" s="200"/>
      <c r="BK18" s="200"/>
      <c r="BL18" s="200" t="s">
        <v>17</v>
      </c>
      <c r="BM18" s="200"/>
      <c r="BN18" s="200"/>
      <c r="BO18" s="200"/>
      <c r="BP18" s="200"/>
      <c r="BQ18" s="200"/>
      <c r="BR18" s="200"/>
      <c r="BS18" s="200"/>
      <c r="BT18" s="200"/>
      <c r="BU18" s="200"/>
      <c r="BV18" s="200"/>
      <c r="BW18" s="200"/>
      <c r="BX18" s="200"/>
      <c r="BY18" s="200"/>
      <c r="BZ18" s="200"/>
      <c r="CA18" s="200"/>
      <c r="CB18" s="200"/>
      <c r="CC18" s="200"/>
      <c r="CD18" s="200"/>
      <c r="CE18" s="200"/>
      <c r="CF18" s="200"/>
      <c r="CG18" s="200"/>
      <c r="CH18" s="200"/>
      <c r="CI18" s="200"/>
      <c r="CJ18" s="200"/>
      <c r="CK18" s="200"/>
      <c r="CL18" s="200"/>
      <c r="CM18" s="200"/>
      <c r="CN18" s="200"/>
      <c r="CO18" s="200"/>
      <c r="CP18" s="200"/>
      <c r="CQ18" s="200"/>
      <c r="CR18" s="200"/>
      <c r="CS18" s="200"/>
      <c r="CT18" s="200"/>
      <c r="CU18" s="200"/>
      <c r="CV18" s="200"/>
      <c r="CW18" s="200"/>
      <c r="CX18" s="200"/>
      <c r="CY18" s="200"/>
      <c r="CZ18" s="200"/>
      <c r="DA18" s="200"/>
      <c r="DB18" s="200"/>
      <c r="DC18" s="200"/>
      <c r="DD18" s="200"/>
      <c r="DE18" s="200"/>
      <c r="DF18" s="200"/>
      <c r="DG18" s="200"/>
      <c r="DH18" s="200"/>
      <c r="DI18" s="200"/>
      <c r="DJ18" s="200"/>
      <c r="DK18" s="200"/>
      <c r="DL18" s="200"/>
      <c r="DM18" s="200"/>
      <c r="DN18" s="200"/>
      <c r="DO18" s="200"/>
      <c r="DP18" s="200"/>
      <c r="DQ18" s="200"/>
      <c r="DR18" s="200"/>
      <c r="DS18" s="200"/>
      <c r="DT18" s="200"/>
      <c r="DU18" s="200"/>
      <c r="DV18" s="200"/>
    </row>
    <row r="19" spans="1:126" s="38" customFormat="1" ht="20.100000000000001" customHeight="1" x14ac:dyDescent="0.25">
      <c r="A19" s="97"/>
      <c r="B19" s="97"/>
      <c r="C19" s="322"/>
      <c r="D19" s="311" t="s">
        <v>78</v>
      </c>
      <c r="E19" s="312"/>
      <c r="F19" s="312"/>
      <c r="G19" s="312"/>
      <c r="H19" s="312"/>
      <c r="I19" s="312"/>
      <c r="J19" s="312"/>
      <c r="K19" s="312"/>
      <c r="L19" s="312"/>
      <c r="M19" s="312"/>
      <c r="N19" s="312"/>
      <c r="O19" s="550" t="s">
        <v>79</v>
      </c>
      <c r="P19" s="551"/>
      <c r="Q19" s="552"/>
      <c r="R19" s="553"/>
      <c r="S19" s="536"/>
      <c r="T19" s="536"/>
      <c r="U19" s="536"/>
      <c r="V19" s="536"/>
      <c r="W19" s="536"/>
      <c r="X19" s="537"/>
      <c r="Y19" s="554"/>
      <c r="Z19" s="529"/>
      <c r="AA19" s="529"/>
      <c r="AB19" s="529"/>
      <c r="AC19" s="529"/>
      <c r="AD19" s="529"/>
      <c r="AE19" s="529"/>
      <c r="AF19" s="529"/>
      <c r="AG19" s="529"/>
      <c r="AH19" s="529"/>
      <c r="AI19" s="529"/>
      <c r="AJ19" s="529"/>
      <c r="AK19" s="529"/>
      <c r="AL19" s="529"/>
      <c r="AM19" s="529"/>
      <c r="AN19" s="529"/>
      <c r="AO19" s="529"/>
      <c r="AP19" s="529"/>
      <c r="AQ19" s="529"/>
      <c r="AR19" s="529"/>
      <c r="AS19" s="529"/>
      <c r="AT19" s="529"/>
      <c r="AU19" s="529"/>
      <c r="AV19" s="530"/>
      <c r="AW19" s="200"/>
      <c r="AX19" s="200"/>
      <c r="AY19" s="200"/>
      <c r="AZ19" s="200"/>
      <c r="BA19" s="200"/>
      <c r="BB19" s="200"/>
      <c r="BC19" s="200"/>
      <c r="BD19" s="200"/>
      <c r="BE19" s="200"/>
      <c r="BF19" s="200"/>
      <c r="BG19" s="200"/>
      <c r="BH19" s="200"/>
      <c r="BI19" s="200"/>
      <c r="BJ19" s="200"/>
      <c r="BK19" s="200"/>
      <c r="BL19" s="200"/>
      <c r="BM19" s="200"/>
      <c r="BN19" s="200"/>
      <c r="BO19" s="200"/>
      <c r="BP19" s="200"/>
      <c r="BQ19" s="200"/>
      <c r="BR19" s="200"/>
      <c r="BS19" s="200"/>
      <c r="BT19" s="200"/>
      <c r="BU19" s="200"/>
      <c r="BV19" s="200"/>
      <c r="BW19" s="200"/>
      <c r="BX19" s="200"/>
      <c r="BY19" s="200"/>
      <c r="BZ19" s="200"/>
      <c r="CA19" s="200"/>
      <c r="CB19" s="200"/>
      <c r="CC19" s="200"/>
      <c r="CD19" s="200"/>
      <c r="CE19" s="200"/>
      <c r="CF19" s="200"/>
      <c r="CG19" s="200"/>
      <c r="CH19" s="200"/>
      <c r="CI19" s="200"/>
      <c r="CJ19" s="200"/>
      <c r="CK19" s="200"/>
      <c r="CL19" s="200"/>
      <c r="CM19" s="200"/>
      <c r="CN19" s="200"/>
      <c r="CO19" s="200"/>
      <c r="CP19" s="200"/>
      <c r="CQ19" s="200"/>
      <c r="CR19" s="200"/>
      <c r="CS19" s="200"/>
      <c r="CT19" s="200"/>
      <c r="CU19" s="200"/>
      <c r="CV19" s="200"/>
      <c r="CW19" s="200"/>
      <c r="CX19" s="200"/>
      <c r="CY19" s="200"/>
      <c r="CZ19" s="200"/>
      <c r="DA19" s="200"/>
      <c r="DB19" s="200"/>
      <c r="DC19" s="200"/>
      <c r="DD19" s="200"/>
      <c r="DE19" s="200"/>
      <c r="DF19" s="200"/>
      <c r="DG19" s="200"/>
      <c r="DH19" s="200"/>
      <c r="DI19" s="200"/>
      <c r="DJ19" s="200"/>
      <c r="DK19" s="200"/>
      <c r="DL19" s="200"/>
      <c r="DM19" s="200"/>
      <c r="DN19" s="200"/>
      <c r="DO19" s="200"/>
      <c r="DP19" s="200"/>
      <c r="DQ19" s="200"/>
      <c r="DR19" s="200"/>
      <c r="DS19" s="200"/>
      <c r="DT19" s="200"/>
      <c r="DU19" s="200"/>
      <c r="DV19" s="200"/>
    </row>
    <row r="20" spans="1:126" s="38" customFormat="1" ht="20.100000000000001" customHeight="1" x14ac:dyDescent="0.25">
      <c r="A20" s="97"/>
      <c r="B20" s="97"/>
      <c r="C20" s="322"/>
      <c r="D20" s="311" t="s">
        <v>80</v>
      </c>
      <c r="E20" s="312"/>
      <c r="F20" s="312"/>
      <c r="G20" s="312"/>
      <c r="H20" s="312"/>
      <c r="I20" s="312"/>
      <c r="J20" s="312"/>
      <c r="K20" s="312"/>
      <c r="L20" s="312"/>
      <c r="M20" s="312"/>
      <c r="N20" s="312"/>
      <c r="O20" s="550" t="s">
        <v>81</v>
      </c>
      <c r="P20" s="551"/>
      <c r="Q20" s="552"/>
      <c r="R20" s="553"/>
      <c r="S20" s="536"/>
      <c r="T20" s="536"/>
      <c r="U20" s="536"/>
      <c r="V20" s="536"/>
      <c r="W20" s="536"/>
      <c r="X20" s="537"/>
      <c r="Y20" s="554"/>
      <c r="Z20" s="529"/>
      <c r="AA20" s="529"/>
      <c r="AB20" s="529"/>
      <c r="AC20" s="529"/>
      <c r="AD20" s="529"/>
      <c r="AE20" s="529"/>
      <c r="AF20" s="529"/>
      <c r="AG20" s="529"/>
      <c r="AH20" s="529"/>
      <c r="AI20" s="529"/>
      <c r="AJ20" s="529"/>
      <c r="AK20" s="529"/>
      <c r="AL20" s="529"/>
      <c r="AM20" s="529"/>
      <c r="AN20" s="529"/>
      <c r="AO20" s="529"/>
      <c r="AP20" s="529"/>
      <c r="AQ20" s="529"/>
      <c r="AR20" s="529"/>
      <c r="AS20" s="529"/>
      <c r="AT20" s="529"/>
      <c r="AU20" s="529"/>
      <c r="AV20" s="530"/>
      <c r="AW20" s="200"/>
      <c r="AX20" s="200"/>
      <c r="AY20" s="200"/>
      <c r="AZ20" s="200"/>
      <c r="BA20" s="200"/>
      <c r="BB20" s="200"/>
      <c r="BC20" s="200"/>
      <c r="BD20" s="200"/>
      <c r="BE20" s="200"/>
      <c r="BF20" s="200"/>
      <c r="BG20" s="200"/>
      <c r="BH20" s="200"/>
      <c r="BI20" s="200"/>
      <c r="BJ20" s="200"/>
      <c r="BK20" s="200"/>
      <c r="BL20" s="200"/>
      <c r="BM20" s="200"/>
      <c r="BN20" s="200"/>
      <c r="BO20" s="200"/>
      <c r="BP20" s="200"/>
      <c r="BQ20" s="200"/>
      <c r="BR20" s="200"/>
      <c r="BS20" s="200"/>
      <c r="BT20" s="200"/>
      <c r="BU20" s="200"/>
      <c r="BV20" s="200"/>
      <c r="BW20" s="200"/>
      <c r="BX20" s="200"/>
      <c r="BY20" s="200"/>
      <c r="BZ20" s="200"/>
      <c r="CA20" s="200"/>
      <c r="CB20" s="200"/>
      <c r="CC20" s="200"/>
      <c r="CD20" s="200"/>
      <c r="CE20" s="200"/>
      <c r="CF20" s="200"/>
      <c r="CG20" s="200"/>
      <c r="CH20" s="200"/>
      <c r="CI20" s="200"/>
      <c r="CJ20" s="200"/>
      <c r="CK20" s="200"/>
      <c r="CL20" s="200"/>
      <c r="CM20" s="200"/>
      <c r="CN20" s="200"/>
      <c r="CO20" s="200"/>
      <c r="CP20" s="200"/>
      <c r="CQ20" s="200"/>
      <c r="CR20" s="200"/>
      <c r="CS20" s="200"/>
      <c r="CT20" s="200"/>
      <c r="CU20" s="200"/>
      <c r="CV20" s="200"/>
      <c r="CW20" s="200"/>
      <c r="CX20" s="200"/>
      <c r="CY20" s="200"/>
      <c r="CZ20" s="200"/>
      <c r="DA20" s="200"/>
      <c r="DB20" s="200"/>
      <c r="DC20" s="200"/>
      <c r="DD20" s="200"/>
      <c r="DE20" s="200"/>
      <c r="DF20" s="200"/>
      <c r="DG20" s="200"/>
      <c r="DH20" s="200"/>
      <c r="DI20" s="200"/>
      <c r="DJ20" s="200"/>
      <c r="DK20" s="200"/>
      <c r="DL20" s="200"/>
      <c r="DM20" s="200"/>
      <c r="DN20" s="200"/>
      <c r="DO20" s="200"/>
      <c r="DP20" s="200"/>
      <c r="DQ20" s="200"/>
      <c r="DR20" s="200"/>
      <c r="DS20" s="200"/>
      <c r="DT20" s="200"/>
      <c r="DU20" s="200"/>
      <c r="DV20" s="29" t="s">
        <v>4</v>
      </c>
    </row>
    <row r="21" spans="1:126" s="38" customFormat="1" ht="20.100000000000001" customHeight="1" x14ac:dyDescent="0.25">
      <c r="A21" s="97"/>
      <c r="B21" s="97"/>
      <c r="C21" s="322"/>
      <c r="D21" s="311" t="s">
        <v>82</v>
      </c>
      <c r="E21" s="312"/>
      <c r="F21" s="312"/>
      <c r="G21" s="312"/>
      <c r="H21" s="312"/>
      <c r="I21" s="312"/>
      <c r="J21" s="312"/>
      <c r="K21" s="312"/>
      <c r="L21" s="312"/>
      <c r="M21" s="312"/>
      <c r="N21" s="312"/>
      <c r="O21" s="550" t="s">
        <v>17</v>
      </c>
      <c r="P21" s="551"/>
      <c r="Q21" s="552"/>
      <c r="R21" s="553"/>
      <c r="S21" s="536"/>
      <c r="T21" s="536"/>
      <c r="U21" s="536"/>
      <c r="V21" s="536"/>
      <c r="W21" s="536"/>
      <c r="X21" s="537"/>
      <c r="Y21" s="554"/>
      <c r="Z21" s="529"/>
      <c r="AA21" s="529"/>
      <c r="AB21" s="529"/>
      <c r="AC21" s="529"/>
      <c r="AD21" s="529"/>
      <c r="AE21" s="529"/>
      <c r="AF21" s="529"/>
      <c r="AG21" s="529"/>
      <c r="AH21" s="529"/>
      <c r="AI21" s="529"/>
      <c r="AJ21" s="529"/>
      <c r="AK21" s="529"/>
      <c r="AL21" s="529"/>
      <c r="AM21" s="529"/>
      <c r="AN21" s="529"/>
      <c r="AO21" s="529"/>
      <c r="AP21" s="529"/>
      <c r="AQ21" s="529"/>
      <c r="AR21" s="529"/>
      <c r="AS21" s="529"/>
      <c r="AT21" s="529"/>
      <c r="AU21" s="529"/>
      <c r="AV21" s="530"/>
      <c r="AW21" s="200"/>
      <c r="AX21" s="200"/>
      <c r="AY21" s="200"/>
      <c r="AZ21" s="200"/>
      <c r="BA21" s="200"/>
      <c r="BB21" s="200"/>
      <c r="BC21" s="200"/>
      <c r="BD21" s="200"/>
      <c r="BE21" s="200" t="s">
        <v>17</v>
      </c>
      <c r="BF21" s="200"/>
      <c r="BG21" s="200"/>
      <c r="BH21" s="200"/>
      <c r="BI21" s="200"/>
      <c r="BJ21" s="200"/>
      <c r="BK21" s="200"/>
      <c r="BL21" s="200"/>
      <c r="BM21" s="200"/>
      <c r="BN21" s="200"/>
      <c r="BO21" s="200"/>
      <c r="BP21" s="200"/>
      <c r="BQ21" s="200"/>
      <c r="BR21" s="200"/>
      <c r="BS21" s="200"/>
      <c r="BT21" s="200"/>
      <c r="BU21" s="200"/>
      <c r="BV21" s="200"/>
      <c r="BW21" s="200"/>
      <c r="BX21" s="200"/>
      <c r="BY21" s="200"/>
      <c r="BZ21" s="200"/>
      <c r="CA21" s="200"/>
      <c r="CB21" s="200"/>
      <c r="CC21" s="200"/>
      <c r="CD21" s="200"/>
      <c r="CE21" s="200"/>
      <c r="CF21" s="200"/>
      <c r="CG21" s="200"/>
      <c r="CH21" s="200"/>
      <c r="CI21" s="200"/>
      <c r="CJ21" s="200"/>
      <c r="CK21" s="200"/>
      <c r="CL21" s="200"/>
      <c r="CM21" s="200"/>
      <c r="CN21" s="200"/>
      <c r="CO21" s="200"/>
      <c r="CP21" s="200"/>
      <c r="CQ21" s="200"/>
      <c r="CR21" s="200"/>
      <c r="CS21" s="200"/>
      <c r="CT21" s="200"/>
      <c r="CU21" s="200"/>
      <c r="CV21" s="200"/>
      <c r="CW21" s="200"/>
      <c r="CX21" s="200"/>
      <c r="CY21" s="200"/>
      <c r="CZ21" s="200"/>
      <c r="DA21" s="200"/>
      <c r="DB21" s="200"/>
      <c r="DC21" s="200"/>
      <c r="DD21" s="200"/>
      <c r="DE21" s="200"/>
      <c r="DF21" s="200"/>
      <c r="DG21" s="200"/>
      <c r="DH21" s="200"/>
      <c r="DI21" s="200"/>
      <c r="DJ21" s="200"/>
      <c r="DK21" s="200"/>
      <c r="DL21" s="200"/>
      <c r="DM21" s="200"/>
      <c r="DN21" s="200"/>
      <c r="DO21" s="200"/>
      <c r="DP21" s="200"/>
      <c r="DQ21" s="200"/>
      <c r="DR21" s="200"/>
      <c r="DS21" s="200"/>
      <c r="DT21" s="200"/>
      <c r="DU21" s="200"/>
      <c r="DV21" s="29" t="s">
        <v>7</v>
      </c>
    </row>
    <row r="22" spans="1:126" s="38" customFormat="1" ht="20.100000000000001" customHeight="1" thickBot="1" x14ac:dyDescent="0.3">
      <c r="A22" s="97"/>
      <c r="B22" s="97"/>
      <c r="C22" s="322"/>
      <c r="D22" s="311" t="s">
        <v>83</v>
      </c>
      <c r="E22" s="312"/>
      <c r="F22" s="312"/>
      <c r="G22" s="312"/>
      <c r="H22" s="312"/>
      <c r="I22" s="312"/>
      <c r="J22" s="312"/>
      <c r="K22" s="312"/>
      <c r="L22" s="312"/>
      <c r="M22" s="312"/>
      <c r="N22" s="312"/>
      <c r="O22" s="550" t="s">
        <v>17</v>
      </c>
      <c r="P22" s="551"/>
      <c r="Q22" s="552"/>
      <c r="R22" s="553"/>
      <c r="S22" s="536"/>
      <c r="T22" s="536"/>
      <c r="U22" s="536"/>
      <c r="V22" s="536"/>
      <c r="W22" s="536"/>
      <c r="X22" s="537"/>
      <c r="Y22" s="554"/>
      <c r="Z22" s="529"/>
      <c r="AA22" s="529"/>
      <c r="AB22" s="529"/>
      <c r="AC22" s="529"/>
      <c r="AD22" s="529"/>
      <c r="AE22" s="529"/>
      <c r="AF22" s="529"/>
      <c r="AG22" s="529"/>
      <c r="AH22" s="529"/>
      <c r="AI22" s="529"/>
      <c r="AJ22" s="529"/>
      <c r="AK22" s="529"/>
      <c r="AL22" s="529"/>
      <c r="AM22" s="529"/>
      <c r="AN22" s="529"/>
      <c r="AO22" s="529"/>
      <c r="AP22" s="529"/>
      <c r="AQ22" s="529"/>
      <c r="AR22" s="529"/>
      <c r="AS22" s="529"/>
      <c r="AT22" s="529"/>
      <c r="AU22" s="529"/>
      <c r="AV22" s="530"/>
      <c r="AW22" s="200"/>
      <c r="AX22" s="200"/>
      <c r="AY22" s="200"/>
      <c r="AZ22" s="200"/>
      <c r="BA22" s="200"/>
      <c r="BB22" s="200"/>
      <c r="BC22" s="200"/>
      <c r="BD22" s="200"/>
      <c r="BE22" s="200"/>
      <c r="BF22" s="200"/>
      <c r="BG22" s="200"/>
      <c r="BH22" s="200"/>
      <c r="BI22" s="200"/>
      <c r="BJ22" s="200"/>
      <c r="BK22" s="200"/>
      <c r="BL22" s="200"/>
      <c r="BM22" s="200"/>
      <c r="BN22" s="200"/>
      <c r="BO22" s="200"/>
      <c r="BP22" s="200"/>
      <c r="BQ22" s="200"/>
      <c r="BR22" s="200"/>
      <c r="BS22" s="200"/>
      <c r="BT22" s="200"/>
      <c r="BU22" s="200"/>
      <c r="BV22" s="200"/>
      <c r="BW22" s="200"/>
      <c r="BX22" s="200"/>
      <c r="BY22" s="200"/>
      <c r="BZ22" s="200"/>
      <c r="CA22" s="200"/>
      <c r="CB22" s="200"/>
      <c r="CC22" s="200"/>
      <c r="CD22" s="200"/>
      <c r="CE22" s="200"/>
      <c r="CF22" s="200"/>
      <c r="CG22" s="200"/>
      <c r="CH22" s="200"/>
      <c r="CI22" s="200"/>
      <c r="CJ22" s="200"/>
      <c r="CK22" s="200"/>
      <c r="CL22" s="200"/>
      <c r="CM22" s="200"/>
      <c r="CN22" s="200"/>
      <c r="CO22" s="200"/>
      <c r="CP22" s="200"/>
      <c r="CQ22" s="200"/>
      <c r="CR22" s="200"/>
      <c r="CS22" s="200"/>
      <c r="CT22" s="200"/>
      <c r="CU22" s="200"/>
      <c r="CV22" s="200"/>
      <c r="CW22" s="200"/>
      <c r="CX22" s="200"/>
      <c r="CY22" s="200"/>
      <c r="CZ22" s="200"/>
      <c r="DA22" s="200"/>
      <c r="DB22" s="200"/>
      <c r="DC22" s="200"/>
      <c r="DD22" s="200"/>
      <c r="DE22" s="200"/>
      <c r="DF22" s="200"/>
      <c r="DG22" s="200"/>
      <c r="DH22" s="200"/>
      <c r="DI22" s="200"/>
      <c r="DJ22" s="200"/>
      <c r="DK22" s="200"/>
      <c r="DL22" s="200"/>
      <c r="DM22" s="200"/>
      <c r="DN22" s="200"/>
      <c r="DO22" s="200"/>
      <c r="DP22" s="200"/>
      <c r="DQ22" s="200"/>
      <c r="DR22" s="200"/>
      <c r="DS22" s="200"/>
      <c r="DT22" s="200"/>
      <c r="DU22" s="200"/>
      <c r="DV22" s="29" t="s">
        <v>8</v>
      </c>
    </row>
    <row r="23" spans="1:126" s="38" customFormat="1" ht="20.100000000000001" customHeight="1" thickBot="1" x14ac:dyDescent="0.3">
      <c r="A23" s="97"/>
      <c r="B23" s="97"/>
      <c r="C23" s="315"/>
      <c r="D23" s="313" t="s">
        <v>84</v>
      </c>
      <c r="E23" s="314"/>
      <c r="F23" s="314"/>
      <c r="G23" s="314"/>
      <c r="H23" s="314"/>
      <c r="I23" s="314"/>
      <c r="J23" s="314"/>
      <c r="K23" s="314"/>
      <c r="L23" s="314"/>
      <c r="M23" s="314"/>
      <c r="N23" s="314"/>
      <c r="O23" s="314"/>
      <c r="P23" s="314"/>
      <c r="Q23" s="314"/>
      <c r="R23" s="563">
        <f>SUM(R11:X22)</f>
        <v>0</v>
      </c>
      <c r="S23" s="557"/>
      <c r="T23" s="557"/>
      <c r="U23" s="557"/>
      <c r="V23" s="557"/>
      <c r="W23" s="557"/>
      <c r="X23" s="558"/>
      <c r="Y23" s="559"/>
      <c r="Z23" s="560"/>
      <c r="AA23" s="560"/>
      <c r="AB23" s="560"/>
      <c r="AC23" s="560"/>
      <c r="AD23" s="560"/>
      <c r="AE23" s="560"/>
      <c r="AF23" s="560"/>
      <c r="AG23" s="560"/>
      <c r="AH23" s="560"/>
      <c r="AI23" s="560"/>
      <c r="AJ23" s="560"/>
      <c r="AK23" s="560"/>
      <c r="AL23" s="560"/>
      <c r="AM23" s="560"/>
      <c r="AN23" s="560"/>
      <c r="AO23" s="560"/>
      <c r="AP23" s="560"/>
      <c r="AQ23" s="560"/>
      <c r="AR23" s="560"/>
      <c r="AS23" s="560"/>
      <c r="AT23" s="560"/>
      <c r="AU23" s="560"/>
      <c r="AV23" s="560"/>
      <c r="AW23" s="200"/>
      <c r="AX23" s="200"/>
      <c r="AY23" s="200"/>
      <c r="AZ23" s="200"/>
      <c r="BA23" s="200"/>
      <c r="BB23" s="200"/>
      <c r="BC23" s="200"/>
      <c r="BD23" s="200"/>
      <c r="BE23" s="200"/>
      <c r="BF23" s="200"/>
      <c r="BG23" s="200"/>
      <c r="BH23" s="200"/>
      <c r="BI23" s="200"/>
      <c r="BJ23" s="200"/>
      <c r="BK23" s="200"/>
      <c r="BL23" s="200"/>
      <c r="BM23" s="200"/>
      <c r="BN23" s="200"/>
      <c r="BO23" s="200"/>
      <c r="BP23" s="200"/>
      <c r="BQ23" s="200"/>
      <c r="BR23" s="200"/>
      <c r="BS23" s="200"/>
      <c r="BT23" s="200"/>
      <c r="BU23" s="200"/>
      <c r="BV23" s="200"/>
      <c r="BW23" s="200"/>
      <c r="BX23" s="200"/>
      <c r="BY23" s="200"/>
      <c r="BZ23" s="200"/>
      <c r="CA23" s="200"/>
      <c r="CB23" s="200"/>
      <c r="CC23" s="200"/>
      <c r="CD23" s="200"/>
      <c r="CE23" s="200"/>
      <c r="CF23" s="200"/>
      <c r="CG23" s="200"/>
      <c r="CH23" s="200"/>
      <c r="CI23" s="200"/>
      <c r="CJ23" s="200"/>
      <c r="CK23" s="200"/>
      <c r="CL23" s="200"/>
      <c r="CM23" s="200"/>
      <c r="CN23" s="200"/>
      <c r="CO23" s="200"/>
      <c r="CP23" s="200"/>
      <c r="CQ23" s="200"/>
      <c r="CR23" s="200"/>
      <c r="CS23" s="200"/>
      <c r="CT23" s="200"/>
      <c r="CU23" s="200"/>
      <c r="CV23" s="200"/>
      <c r="CW23" s="200"/>
      <c r="CX23" s="200"/>
      <c r="CY23" s="200"/>
      <c r="CZ23" s="200"/>
      <c r="DA23" s="200"/>
      <c r="DB23" s="200"/>
      <c r="DC23" s="200"/>
      <c r="DD23" s="200"/>
      <c r="DE23" s="200"/>
      <c r="DF23" s="200"/>
      <c r="DG23" s="200"/>
      <c r="DH23" s="200"/>
      <c r="DI23" s="200"/>
      <c r="DJ23" s="200"/>
      <c r="DK23" s="200"/>
      <c r="DL23" s="200"/>
      <c r="DM23" s="200"/>
      <c r="DN23" s="200"/>
      <c r="DO23" s="200"/>
      <c r="DP23" s="200"/>
      <c r="DQ23" s="200"/>
      <c r="DR23" s="200"/>
      <c r="DS23" s="200"/>
      <c r="DT23" s="200"/>
      <c r="DU23" s="200"/>
      <c r="DV23" s="200"/>
    </row>
    <row r="24" spans="1:126" s="38" customFormat="1" ht="11.1" customHeight="1" x14ac:dyDescent="0.25">
      <c r="A24" s="97"/>
      <c r="B24" s="97"/>
      <c r="C24" s="315"/>
      <c r="D24" s="320"/>
      <c r="E24" s="320"/>
      <c r="F24" s="320"/>
      <c r="G24" s="320"/>
      <c r="H24" s="320"/>
      <c r="I24" s="320"/>
      <c r="J24" s="320"/>
      <c r="K24" s="320"/>
      <c r="L24" s="320"/>
      <c r="M24" s="320"/>
      <c r="N24" s="320"/>
      <c r="O24" s="320"/>
      <c r="P24" s="320"/>
      <c r="Q24" s="320"/>
      <c r="R24" s="202"/>
      <c r="S24" s="44"/>
      <c r="T24" s="44"/>
      <c r="U24" s="44"/>
      <c r="V24" s="44"/>
      <c r="W24" s="44"/>
      <c r="X24" s="44"/>
      <c r="Y24" s="236"/>
      <c r="Z24" s="330"/>
      <c r="AA24" s="330"/>
      <c r="AB24" s="330"/>
      <c r="AC24" s="330"/>
      <c r="AD24" s="330"/>
      <c r="AE24" s="330"/>
      <c r="AF24" s="330"/>
      <c r="AG24" s="330"/>
      <c r="AH24" s="330"/>
      <c r="AI24" s="330"/>
      <c r="AJ24" s="330"/>
      <c r="AK24" s="330"/>
      <c r="AL24" s="330"/>
      <c r="AM24" s="330"/>
      <c r="AN24" s="330"/>
      <c r="AO24" s="330"/>
      <c r="AP24" s="330"/>
      <c r="AQ24" s="330"/>
      <c r="AR24" s="330"/>
      <c r="AS24" s="330"/>
      <c r="AT24" s="330"/>
      <c r="AU24" s="330"/>
      <c r="AV24" s="330"/>
      <c r="AW24" s="200"/>
      <c r="AX24" s="200"/>
      <c r="AY24" s="200"/>
      <c r="AZ24" s="200"/>
      <c r="BA24" s="200"/>
      <c r="BB24" s="200"/>
      <c r="BC24" s="200"/>
      <c r="BD24" s="200"/>
      <c r="BE24" s="200"/>
      <c r="BF24" s="200"/>
      <c r="BG24" s="200"/>
      <c r="BH24" s="200"/>
      <c r="BI24" s="200"/>
      <c r="BJ24" s="200"/>
      <c r="BK24" s="200"/>
      <c r="BL24" s="200"/>
      <c r="BM24" s="200"/>
      <c r="BN24" s="200"/>
      <c r="BO24" s="200"/>
      <c r="BP24" s="200"/>
      <c r="BQ24" s="200"/>
      <c r="BR24" s="200"/>
      <c r="BS24" s="200"/>
      <c r="BT24" s="200"/>
      <c r="BU24" s="200"/>
      <c r="BV24" s="200"/>
      <c r="BW24" s="200"/>
      <c r="BX24" s="200"/>
      <c r="BY24" s="200"/>
      <c r="BZ24" s="200"/>
      <c r="CA24" s="200"/>
      <c r="CB24" s="200"/>
      <c r="CC24" s="200"/>
      <c r="CD24" s="200"/>
      <c r="CE24" s="200"/>
      <c r="CF24" s="200"/>
      <c r="CG24" s="200"/>
      <c r="CH24" s="200"/>
      <c r="CI24" s="200"/>
      <c r="CJ24" s="200"/>
      <c r="CK24" s="200"/>
      <c r="CL24" s="200"/>
      <c r="CM24" s="200"/>
      <c r="CN24" s="200"/>
      <c r="CO24" s="200"/>
      <c r="CP24" s="200"/>
      <c r="CQ24" s="200"/>
      <c r="CR24" s="200"/>
      <c r="CS24" s="200"/>
      <c r="CT24" s="200"/>
      <c r="CU24" s="200"/>
      <c r="CV24" s="200"/>
      <c r="CW24" s="200"/>
      <c r="CX24" s="200"/>
      <c r="CY24" s="200"/>
      <c r="CZ24" s="200"/>
      <c r="DA24" s="200"/>
      <c r="DB24" s="200"/>
      <c r="DC24" s="200"/>
      <c r="DD24" s="200"/>
      <c r="DE24" s="200"/>
      <c r="DF24" s="200"/>
      <c r="DG24" s="200"/>
      <c r="DH24" s="200"/>
      <c r="DI24" s="200"/>
      <c r="DJ24" s="200"/>
      <c r="DK24" s="200"/>
      <c r="DL24" s="200"/>
      <c r="DM24" s="200"/>
      <c r="DN24" s="200"/>
      <c r="DO24" s="200"/>
      <c r="DP24" s="200"/>
      <c r="DQ24" s="200"/>
      <c r="DR24" s="200"/>
      <c r="DS24" s="200"/>
      <c r="DT24" s="200"/>
      <c r="DU24" s="200"/>
      <c r="DV24" s="200"/>
    </row>
    <row r="25" spans="1:126" s="38" customFormat="1" ht="20.100000000000001" hidden="1" customHeight="1" x14ac:dyDescent="0.25">
      <c r="A25" s="97"/>
      <c r="B25" s="97"/>
      <c r="C25" s="322"/>
      <c r="D25" s="322"/>
      <c r="E25" s="322"/>
      <c r="F25" s="322"/>
      <c r="G25" s="322"/>
      <c r="H25" s="322"/>
      <c r="I25" s="322"/>
      <c r="J25" s="322"/>
      <c r="K25" s="322"/>
      <c r="L25" s="322"/>
      <c r="M25" s="322"/>
      <c r="N25" s="322"/>
      <c r="O25" s="322"/>
      <c r="P25" s="322"/>
      <c r="Q25" s="322"/>
      <c r="R25" s="321"/>
      <c r="S25" s="321"/>
      <c r="T25" s="321"/>
      <c r="U25" s="321"/>
      <c r="V25" s="321"/>
      <c r="W25" s="321"/>
      <c r="X25" s="321"/>
      <c r="Y25" s="321"/>
      <c r="Z25" s="321"/>
      <c r="AA25" s="321"/>
      <c r="AB25" s="321"/>
      <c r="AC25" s="321"/>
      <c r="AD25" s="321"/>
      <c r="AE25" s="321"/>
      <c r="AF25" s="321"/>
      <c r="AG25" s="321"/>
      <c r="AH25" s="321"/>
      <c r="AI25" s="321"/>
      <c r="AJ25" s="321"/>
      <c r="AK25" s="321"/>
      <c r="AL25" s="321"/>
      <c r="AM25" s="321"/>
      <c r="AN25" s="321"/>
      <c r="AO25" s="321"/>
      <c r="AP25" s="321"/>
      <c r="AQ25" s="321"/>
      <c r="AR25" s="321"/>
      <c r="AS25" s="321"/>
      <c r="AT25" s="321"/>
      <c r="AU25" s="321"/>
      <c r="AV25" s="200"/>
      <c r="AW25" s="200"/>
      <c r="AX25" s="200"/>
      <c r="AY25" s="200"/>
      <c r="AZ25" s="200"/>
      <c r="BA25" s="200"/>
      <c r="BB25" s="200"/>
      <c r="BC25" s="200"/>
      <c r="BD25" s="200"/>
      <c r="BE25" s="200"/>
      <c r="BF25" s="200"/>
      <c r="BG25" s="200"/>
      <c r="BH25" s="200"/>
      <c r="BI25" s="200"/>
      <c r="BJ25" s="200"/>
      <c r="BK25" s="200"/>
      <c r="BL25" s="200"/>
      <c r="BM25" s="200"/>
      <c r="BN25" s="200"/>
      <c r="BO25" s="200"/>
      <c r="BP25" s="200"/>
      <c r="BQ25" s="200"/>
      <c r="BR25" s="200"/>
      <c r="BS25" s="200"/>
      <c r="BT25" s="200"/>
      <c r="BU25" s="200"/>
      <c r="BV25" s="200"/>
      <c r="BW25" s="200"/>
      <c r="BX25" s="200"/>
      <c r="BY25" s="200"/>
      <c r="BZ25" s="200"/>
      <c r="CA25" s="200"/>
      <c r="CB25" s="200"/>
      <c r="CC25" s="200"/>
      <c r="CD25" s="200"/>
      <c r="CE25" s="200"/>
      <c r="CF25" s="200"/>
      <c r="CG25" s="200"/>
      <c r="CH25" s="200"/>
      <c r="CI25" s="200"/>
      <c r="CJ25" s="200"/>
      <c r="CK25" s="200"/>
      <c r="CL25" s="200"/>
      <c r="CM25" s="200"/>
      <c r="CN25" s="200"/>
      <c r="CO25" s="200"/>
      <c r="CP25" s="200"/>
      <c r="CQ25" s="200"/>
      <c r="CR25" s="200"/>
      <c r="CS25" s="200"/>
      <c r="CT25" s="200"/>
      <c r="CU25" s="200"/>
      <c r="CV25" s="200"/>
      <c r="CW25" s="200"/>
      <c r="CX25" s="200"/>
      <c r="CY25" s="200"/>
      <c r="CZ25" s="200"/>
      <c r="DA25" s="200"/>
      <c r="DB25" s="200"/>
      <c r="DC25" s="200"/>
      <c r="DD25" s="200"/>
      <c r="DE25" s="200"/>
      <c r="DF25" s="200"/>
      <c r="DG25" s="200"/>
      <c r="DH25" s="200"/>
      <c r="DI25" s="200"/>
      <c r="DJ25" s="200"/>
      <c r="DK25" s="200"/>
      <c r="DL25" s="200"/>
      <c r="DM25" s="200"/>
      <c r="DN25" s="200"/>
      <c r="DO25" s="200"/>
      <c r="DP25" s="200"/>
      <c r="DQ25" s="200"/>
      <c r="DR25" s="200"/>
      <c r="DS25" s="200"/>
      <c r="DT25" s="200"/>
      <c r="DU25" s="200"/>
      <c r="DV25" s="200"/>
    </row>
    <row r="26" spans="1:126" s="38" customFormat="1" ht="20.100000000000001" customHeight="1" x14ac:dyDescent="0.25">
      <c r="A26" s="102" t="s">
        <v>85</v>
      </c>
      <c r="B26" s="97"/>
      <c r="C26" s="322"/>
      <c r="D26" s="322"/>
      <c r="E26" s="322"/>
      <c r="F26" s="322"/>
      <c r="G26" s="322"/>
      <c r="H26" s="322"/>
      <c r="I26" s="322"/>
      <c r="J26" s="322"/>
      <c r="K26" s="322"/>
      <c r="L26" s="322"/>
      <c r="M26" s="322"/>
      <c r="N26" s="322"/>
      <c r="O26" s="322"/>
      <c r="P26" s="322"/>
      <c r="Q26" s="322"/>
      <c r="R26" s="321"/>
      <c r="S26" s="321"/>
      <c r="T26" s="321"/>
      <c r="U26" s="321"/>
      <c r="V26" s="321"/>
      <c r="W26" s="321"/>
      <c r="X26" s="321"/>
      <c r="Y26" s="321"/>
      <c r="Z26" s="321"/>
      <c r="AA26" s="321"/>
      <c r="AB26" s="321"/>
      <c r="AC26" s="321"/>
      <c r="AD26" s="321"/>
      <c r="AE26" s="321"/>
      <c r="AF26" s="321"/>
      <c r="AG26" s="321"/>
      <c r="AH26" s="321"/>
      <c r="AI26" s="321"/>
      <c r="AJ26" s="321"/>
      <c r="AK26" s="321"/>
      <c r="AL26" s="321"/>
      <c r="AM26" s="321"/>
      <c r="AN26" s="321"/>
      <c r="AO26" s="321"/>
      <c r="AP26" s="321"/>
      <c r="AQ26" s="321"/>
      <c r="AR26" s="321"/>
      <c r="AS26" s="321"/>
      <c r="AT26" s="321"/>
      <c r="AU26" s="321"/>
      <c r="AV26" s="200"/>
      <c r="AW26" s="200"/>
      <c r="AX26" s="200"/>
      <c r="AY26" s="200"/>
      <c r="AZ26" s="200"/>
      <c r="BA26" s="200"/>
      <c r="BB26" s="200"/>
      <c r="BC26" s="200"/>
      <c r="BD26" s="200"/>
      <c r="BE26" s="200"/>
      <c r="BF26" s="200"/>
      <c r="BG26" s="200"/>
      <c r="BH26" s="200"/>
      <c r="BI26" s="200"/>
      <c r="BJ26" s="200"/>
      <c r="BK26" s="200"/>
      <c r="BL26" s="200"/>
      <c r="BM26" s="200"/>
      <c r="BN26" s="200"/>
      <c r="BO26" s="200"/>
      <c r="BP26" s="200"/>
      <c r="BQ26" s="200"/>
      <c r="BR26" s="200"/>
      <c r="BS26" s="200"/>
      <c r="BT26" s="200"/>
      <c r="BU26" s="200"/>
      <c r="BV26" s="200"/>
      <c r="BW26" s="200"/>
      <c r="BX26" s="200"/>
      <c r="BY26" s="200"/>
      <c r="BZ26" s="200"/>
      <c r="CA26" s="200"/>
      <c r="CB26" s="200"/>
      <c r="CC26" s="200"/>
      <c r="CD26" s="200"/>
      <c r="CE26" s="200"/>
      <c r="CF26" s="200"/>
      <c r="CG26" s="200"/>
      <c r="CH26" s="200"/>
      <c r="CI26" s="200"/>
      <c r="CJ26" s="200"/>
      <c r="CK26" s="200"/>
      <c r="CL26" s="200"/>
      <c r="CM26" s="200"/>
      <c r="CN26" s="200"/>
      <c r="CO26" s="200"/>
      <c r="CP26" s="200"/>
      <c r="CQ26" s="200"/>
      <c r="CR26" s="200"/>
      <c r="CS26" s="200"/>
      <c r="CT26" s="200"/>
      <c r="CU26" s="200"/>
      <c r="CV26" s="200"/>
      <c r="CW26" s="200"/>
      <c r="CX26" s="200"/>
      <c r="CY26" s="200"/>
      <c r="CZ26" s="200"/>
      <c r="DA26" s="200"/>
      <c r="DB26" s="200"/>
      <c r="DC26" s="200"/>
      <c r="DD26" s="200"/>
      <c r="DE26" s="200"/>
      <c r="DF26" s="200"/>
      <c r="DG26" s="200"/>
      <c r="DH26" s="200"/>
      <c r="DI26" s="200"/>
      <c r="DJ26" s="200"/>
      <c r="DK26" s="200"/>
      <c r="DL26" s="200"/>
      <c r="DM26" s="200"/>
      <c r="DN26" s="200"/>
      <c r="DO26" s="200"/>
      <c r="DP26" s="200"/>
      <c r="DQ26" s="200"/>
      <c r="DR26" s="200"/>
      <c r="DS26" s="200"/>
      <c r="DT26" s="200"/>
      <c r="DU26" s="200"/>
      <c r="DV26" s="200"/>
    </row>
    <row r="27" spans="1:126" s="38" customFormat="1" ht="11.1" customHeight="1" x14ac:dyDescent="0.25">
      <c r="A27" s="102"/>
      <c r="B27" s="97"/>
      <c r="C27" s="322"/>
      <c r="D27" s="322"/>
      <c r="E27" s="322"/>
      <c r="F27" s="322"/>
      <c r="G27" s="322"/>
      <c r="H27" s="322"/>
      <c r="I27" s="322"/>
      <c r="J27" s="322"/>
      <c r="K27" s="322"/>
      <c r="L27" s="322"/>
      <c r="M27" s="322"/>
      <c r="N27" s="322"/>
      <c r="O27" s="322"/>
      <c r="P27" s="322"/>
      <c r="Q27" s="322"/>
      <c r="R27" s="321"/>
      <c r="S27" s="321"/>
      <c r="T27" s="321"/>
      <c r="U27" s="321"/>
      <c r="V27" s="321"/>
      <c r="W27" s="321"/>
      <c r="X27" s="321"/>
      <c r="Y27" s="321"/>
      <c r="Z27" s="321"/>
      <c r="AA27" s="321"/>
      <c r="AB27" s="321"/>
      <c r="AC27" s="321"/>
      <c r="AD27" s="321"/>
      <c r="AE27" s="321"/>
      <c r="AF27" s="321"/>
      <c r="AG27" s="321"/>
      <c r="AH27" s="321"/>
      <c r="AI27" s="321"/>
      <c r="AJ27" s="321"/>
      <c r="AK27" s="321"/>
      <c r="AL27" s="321"/>
      <c r="AM27" s="321"/>
      <c r="AN27" s="321"/>
      <c r="AO27" s="321"/>
      <c r="AP27" s="321"/>
      <c r="AQ27" s="321"/>
      <c r="AR27" s="321"/>
      <c r="AS27" s="321"/>
      <c r="AT27" s="321"/>
      <c r="AU27" s="321"/>
      <c r="AV27" s="200"/>
      <c r="AW27" s="200"/>
      <c r="AX27" s="200"/>
      <c r="AY27" s="200"/>
      <c r="AZ27" s="200"/>
      <c r="BA27" s="200"/>
      <c r="BB27" s="200"/>
      <c r="BC27" s="200"/>
      <c r="BD27" s="200"/>
      <c r="BE27" s="200"/>
      <c r="BF27" s="200"/>
      <c r="BG27" s="200"/>
      <c r="BH27" s="200"/>
      <c r="BI27" s="200"/>
      <c r="BJ27" s="200"/>
      <c r="BK27" s="200"/>
      <c r="BL27" s="200"/>
      <c r="BM27" s="200"/>
      <c r="BN27" s="200"/>
      <c r="BO27" s="200"/>
      <c r="BP27" s="200"/>
      <c r="BQ27" s="200"/>
      <c r="BR27" s="200"/>
      <c r="BS27" s="200"/>
      <c r="BT27" s="200"/>
      <c r="BU27" s="200"/>
      <c r="BV27" s="200"/>
      <c r="BW27" s="200"/>
      <c r="BX27" s="200"/>
      <c r="BY27" s="200"/>
      <c r="BZ27" s="200"/>
      <c r="CA27" s="200"/>
      <c r="CB27" s="200"/>
      <c r="CC27" s="200"/>
      <c r="CD27" s="200"/>
      <c r="CE27" s="200"/>
      <c r="CF27" s="200"/>
      <c r="CG27" s="200"/>
      <c r="CH27" s="200"/>
      <c r="CI27" s="200"/>
      <c r="CJ27" s="200"/>
      <c r="CK27" s="200"/>
      <c r="CL27" s="200"/>
      <c r="CM27" s="200"/>
      <c r="CN27" s="200"/>
      <c r="CO27" s="200"/>
      <c r="CP27" s="200"/>
      <c r="CQ27" s="200"/>
      <c r="CR27" s="200"/>
      <c r="CS27" s="200"/>
      <c r="CT27" s="200"/>
      <c r="CU27" s="200"/>
      <c r="CV27" s="200"/>
      <c r="CW27" s="200"/>
      <c r="CX27" s="200"/>
      <c r="CY27" s="200"/>
      <c r="CZ27" s="200"/>
      <c r="DA27" s="200"/>
      <c r="DB27" s="200"/>
      <c r="DC27" s="200"/>
      <c r="DD27" s="200"/>
      <c r="DE27" s="200"/>
      <c r="DF27" s="200"/>
      <c r="DG27" s="200"/>
      <c r="DH27" s="200"/>
      <c r="DI27" s="200"/>
      <c r="DJ27" s="200"/>
      <c r="DK27" s="200"/>
      <c r="DL27" s="200"/>
      <c r="DM27" s="200"/>
      <c r="DN27" s="200"/>
      <c r="DO27" s="200"/>
      <c r="DP27" s="200"/>
      <c r="DQ27" s="200"/>
      <c r="DR27" s="200"/>
      <c r="DS27" s="200"/>
      <c r="DT27" s="200"/>
      <c r="DU27" s="200"/>
      <c r="DV27" s="200"/>
    </row>
    <row r="28" spans="1:126" s="38" customFormat="1" ht="20.100000000000001" customHeight="1" x14ac:dyDescent="0.25">
      <c r="A28" s="97" t="s">
        <v>86</v>
      </c>
      <c r="B28" s="97"/>
      <c r="C28" s="321"/>
      <c r="D28" s="97" t="s">
        <v>87</v>
      </c>
      <c r="E28" s="321"/>
      <c r="F28" s="321"/>
      <c r="G28" s="321"/>
      <c r="H28" s="321"/>
      <c r="I28" s="321"/>
      <c r="J28" s="321"/>
      <c r="K28" s="321"/>
      <c r="L28" s="321"/>
      <c r="M28" s="321"/>
      <c r="N28" s="321"/>
      <c r="O28" s="321"/>
      <c r="P28" s="321"/>
      <c r="Q28" s="321"/>
      <c r="R28" s="321"/>
      <c r="S28" s="321"/>
      <c r="T28" s="321"/>
      <c r="U28" s="321"/>
      <c r="V28" s="321"/>
      <c r="W28" s="321"/>
      <c r="X28" s="321"/>
      <c r="Y28" s="321"/>
      <c r="Z28" s="321"/>
      <c r="AA28" s="321"/>
      <c r="AB28" s="321"/>
      <c r="AC28" s="321"/>
      <c r="AD28" s="321"/>
      <c r="AE28" s="321"/>
      <c r="AF28" s="321"/>
      <c r="AG28" s="321"/>
      <c r="AH28" s="321"/>
      <c r="AI28" s="321"/>
      <c r="AJ28" s="321"/>
      <c r="AK28" s="321"/>
      <c r="AL28" s="321"/>
      <c r="AM28" s="321"/>
      <c r="AN28" s="321"/>
      <c r="AO28" s="321"/>
      <c r="AP28" s="321"/>
      <c r="AQ28" s="321"/>
      <c r="AR28" s="321"/>
      <c r="AS28" s="321"/>
      <c r="AT28" s="321"/>
      <c r="AU28" s="321"/>
      <c r="AV28" s="321"/>
      <c r="AW28" s="200"/>
      <c r="AX28" s="200"/>
      <c r="AY28" s="200"/>
      <c r="AZ28" s="200"/>
      <c r="BA28" s="200"/>
      <c r="BB28" s="200"/>
      <c r="BC28" s="200"/>
      <c r="BD28" s="200"/>
      <c r="BE28" s="200"/>
      <c r="BF28" s="200"/>
      <c r="BG28" s="200"/>
      <c r="BH28" s="200"/>
      <c r="BI28" s="200"/>
      <c r="BJ28" s="200"/>
      <c r="BK28" s="200"/>
      <c r="BL28" s="200"/>
      <c r="BM28" s="200"/>
      <c r="BN28" s="200"/>
      <c r="BO28" s="200"/>
      <c r="BP28" s="200"/>
      <c r="BQ28" s="200"/>
      <c r="BR28" s="200"/>
      <c r="BS28" s="200"/>
      <c r="BT28" s="200"/>
      <c r="BU28" s="200"/>
      <c r="BV28" s="200"/>
      <c r="BW28" s="200"/>
      <c r="BX28" s="200"/>
      <c r="BY28" s="200"/>
      <c r="BZ28" s="200"/>
      <c r="CA28" s="200"/>
      <c r="CB28" s="200"/>
      <c r="CC28" s="200"/>
      <c r="CD28" s="200"/>
      <c r="CE28" s="200"/>
      <c r="CF28" s="200"/>
      <c r="CG28" s="200"/>
      <c r="CH28" s="200"/>
      <c r="CI28" s="200"/>
      <c r="CJ28" s="200"/>
      <c r="CK28" s="200"/>
      <c r="CL28" s="200"/>
      <c r="CM28" s="200"/>
      <c r="CN28" s="200"/>
      <c r="CO28" s="200"/>
      <c r="CP28" s="200"/>
      <c r="CQ28" s="200"/>
      <c r="CR28" s="200"/>
      <c r="CS28" s="200"/>
      <c r="CT28" s="200"/>
      <c r="CU28" s="200"/>
      <c r="CV28" s="200"/>
      <c r="CW28" s="200"/>
      <c r="CX28" s="200"/>
      <c r="CY28" s="200"/>
      <c r="CZ28" s="200"/>
      <c r="DA28" s="200"/>
      <c r="DB28" s="200"/>
      <c r="DC28" s="200"/>
      <c r="DD28" s="200"/>
      <c r="DE28" s="200"/>
      <c r="DF28" s="200"/>
      <c r="DG28" s="200"/>
      <c r="DH28" s="200"/>
      <c r="DI28" s="200"/>
      <c r="DJ28" s="200"/>
      <c r="DK28" s="200"/>
      <c r="DL28" s="200"/>
      <c r="DM28" s="200"/>
      <c r="DN28" s="200"/>
      <c r="DO28" s="200"/>
      <c r="DP28" s="200"/>
      <c r="DQ28" s="200"/>
      <c r="DR28" s="200"/>
      <c r="DS28" s="200"/>
      <c r="DT28" s="200"/>
      <c r="DU28" s="200"/>
      <c r="DV28" s="200"/>
    </row>
    <row r="29" spans="1:126" s="38" customFormat="1" ht="20.100000000000001" customHeight="1" x14ac:dyDescent="0.25">
      <c r="A29" s="97"/>
      <c r="B29" s="97"/>
      <c r="C29" s="322"/>
      <c r="D29" s="322"/>
      <c r="E29" s="322"/>
      <c r="F29" s="322"/>
      <c r="G29" s="322"/>
      <c r="H29" s="322"/>
      <c r="I29" s="322"/>
      <c r="J29" s="322"/>
      <c r="K29" s="553"/>
      <c r="L29" s="536"/>
      <c r="M29" s="536"/>
      <c r="N29" s="536"/>
      <c r="O29" s="536"/>
      <c r="P29" s="536"/>
      <c r="Q29" s="537"/>
      <c r="R29" s="575"/>
      <c r="S29" s="576"/>
      <c r="T29" s="576"/>
      <c r="U29" s="576"/>
      <c r="V29" s="576"/>
      <c r="W29" s="576"/>
      <c r="X29" s="576"/>
      <c r="Y29" s="576"/>
      <c r="Z29" s="576"/>
      <c r="AA29" s="576"/>
      <c r="AB29" s="576"/>
      <c r="AC29" s="576"/>
      <c r="AD29" s="576"/>
      <c r="AE29" s="576"/>
      <c r="AF29" s="576"/>
      <c r="AG29" s="576"/>
      <c r="AH29" s="576"/>
      <c r="AI29" s="576"/>
      <c r="AJ29" s="576"/>
      <c r="AK29" s="576"/>
      <c r="AL29" s="576"/>
      <c r="AM29" s="576"/>
      <c r="AN29" s="576"/>
      <c r="AO29" s="576"/>
      <c r="AP29" s="577"/>
      <c r="AQ29" s="577"/>
      <c r="AR29" s="577"/>
      <c r="AS29" s="577"/>
      <c r="AT29" s="577"/>
      <c r="AU29" s="577"/>
      <c r="AV29" s="578"/>
      <c r="AW29" s="200"/>
      <c r="AX29" s="200"/>
      <c r="AY29" s="200"/>
      <c r="AZ29" s="200"/>
      <c r="BA29" s="200"/>
      <c r="BB29" s="200"/>
      <c r="BC29" s="200"/>
      <c r="BD29" s="200"/>
      <c r="BE29" s="200"/>
      <c r="BF29" s="200"/>
      <c r="BG29" s="200"/>
      <c r="BH29" s="200"/>
      <c r="BI29" s="200"/>
      <c r="BJ29" s="200"/>
      <c r="BK29" s="200"/>
      <c r="BL29" s="200"/>
      <c r="BM29" s="200"/>
      <c r="BN29" s="200"/>
      <c r="BO29" s="200"/>
      <c r="BP29" s="200"/>
      <c r="BQ29" s="200"/>
      <c r="BR29" s="200"/>
      <c r="BS29" s="200"/>
      <c r="BT29" s="200"/>
      <c r="BU29" s="200"/>
      <c r="BV29" s="200"/>
      <c r="BW29" s="200"/>
      <c r="BX29" s="200"/>
      <c r="BY29" s="200"/>
      <c r="BZ29" s="200"/>
      <c r="CA29" s="200"/>
      <c r="CB29" s="200"/>
      <c r="CC29" s="200"/>
      <c r="CD29" s="200"/>
      <c r="CE29" s="200"/>
      <c r="CF29" s="200"/>
      <c r="CG29" s="200"/>
      <c r="CH29" s="200"/>
      <c r="CI29" s="200"/>
      <c r="CJ29" s="200"/>
      <c r="CK29" s="200"/>
      <c r="CL29" s="200"/>
      <c r="CM29" s="200"/>
      <c r="CN29" s="200"/>
      <c r="CO29" s="200"/>
      <c r="CP29" s="200"/>
      <c r="CQ29" s="200"/>
      <c r="CR29" s="200"/>
      <c r="CS29" s="200"/>
      <c r="CT29" s="200"/>
      <c r="CU29" s="200"/>
      <c r="CV29" s="200"/>
      <c r="CW29" s="200"/>
      <c r="CX29" s="200"/>
      <c r="CY29" s="200"/>
      <c r="CZ29" s="200"/>
      <c r="DA29" s="200"/>
      <c r="DB29" s="200"/>
      <c r="DC29" s="200"/>
      <c r="DD29" s="200"/>
      <c r="DE29" s="200"/>
      <c r="DF29" s="200"/>
      <c r="DG29" s="200"/>
      <c r="DH29" s="200"/>
      <c r="DI29" s="200"/>
      <c r="DJ29" s="200"/>
      <c r="DK29" s="200"/>
      <c r="DL29" s="200"/>
      <c r="DM29" s="200"/>
      <c r="DN29" s="200"/>
      <c r="DO29" s="200"/>
      <c r="DP29" s="200"/>
      <c r="DQ29" s="200"/>
      <c r="DR29" s="200"/>
      <c r="DS29" s="200"/>
      <c r="DT29" s="200"/>
      <c r="DU29" s="200"/>
      <c r="DV29" s="200"/>
    </row>
    <row r="30" spans="1:126" s="38" customFormat="1" ht="20.100000000000001" customHeight="1" thickBot="1" x14ac:dyDescent="0.3">
      <c r="A30" s="97"/>
      <c r="B30" s="97"/>
      <c r="C30" s="322"/>
      <c r="D30" s="322"/>
      <c r="E30" s="322"/>
      <c r="F30" s="322"/>
      <c r="G30" s="322"/>
      <c r="H30" s="322"/>
      <c r="I30" s="322"/>
      <c r="J30" s="322"/>
      <c r="K30" s="553"/>
      <c r="L30" s="536"/>
      <c r="M30" s="536"/>
      <c r="N30" s="536"/>
      <c r="O30" s="536"/>
      <c r="P30" s="536"/>
      <c r="Q30" s="537"/>
      <c r="R30" s="575"/>
      <c r="S30" s="576"/>
      <c r="T30" s="576"/>
      <c r="U30" s="576"/>
      <c r="V30" s="576"/>
      <c r="W30" s="576"/>
      <c r="X30" s="576"/>
      <c r="Y30" s="576"/>
      <c r="Z30" s="576"/>
      <c r="AA30" s="576"/>
      <c r="AB30" s="576"/>
      <c r="AC30" s="576"/>
      <c r="AD30" s="576"/>
      <c r="AE30" s="576"/>
      <c r="AF30" s="576"/>
      <c r="AG30" s="576"/>
      <c r="AH30" s="576"/>
      <c r="AI30" s="576"/>
      <c r="AJ30" s="576"/>
      <c r="AK30" s="576"/>
      <c r="AL30" s="576"/>
      <c r="AM30" s="576"/>
      <c r="AN30" s="576"/>
      <c r="AO30" s="576"/>
      <c r="AP30" s="577"/>
      <c r="AQ30" s="577"/>
      <c r="AR30" s="577"/>
      <c r="AS30" s="577"/>
      <c r="AT30" s="577"/>
      <c r="AU30" s="577"/>
      <c r="AV30" s="578"/>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t="e">
        <v>#N/A</v>
      </c>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row>
    <row r="31" spans="1:126" s="38" customFormat="1" ht="20.100000000000001" customHeight="1" thickBot="1" x14ac:dyDescent="0.3">
      <c r="A31" s="200"/>
      <c r="B31" s="97"/>
      <c r="C31" s="315"/>
      <c r="D31" s="313" t="s">
        <v>84</v>
      </c>
      <c r="E31" s="314"/>
      <c r="F31" s="314"/>
      <c r="G31" s="314"/>
      <c r="H31" s="314"/>
      <c r="I31" s="314"/>
      <c r="J31" s="314"/>
      <c r="K31" s="563">
        <f>SUM(K29:Q30)</f>
        <v>0</v>
      </c>
      <c r="L31" s="557"/>
      <c r="M31" s="557"/>
      <c r="N31" s="557"/>
      <c r="O31" s="557"/>
      <c r="P31" s="557"/>
      <c r="Q31" s="558"/>
      <c r="R31" s="564"/>
      <c r="S31" s="565"/>
      <c r="T31" s="565"/>
      <c r="U31" s="565"/>
      <c r="V31" s="565"/>
      <c r="W31" s="565"/>
      <c r="X31" s="565"/>
      <c r="Y31" s="565"/>
      <c r="Z31" s="200"/>
      <c r="AA31" s="200"/>
      <c r="AB31" s="200"/>
      <c r="AC31" s="200"/>
      <c r="AD31" s="200"/>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row>
    <row r="32" spans="1:126" s="38" customFormat="1" ht="20.100000000000001" customHeight="1" x14ac:dyDescent="0.25">
      <c r="A32" s="97"/>
      <c r="B32" s="97"/>
      <c r="C32" s="322"/>
      <c r="D32" s="237"/>
      <c r="E32" s="237"/>
      <c r="F32" s="237"/>
      <c r="G32" s="237"/>
      <c r="H32" s="237"/>
      <c r="I32" s="237"/>
      <c r="J32" s="237"/>
      <c r="K32" s="237"/>
      <c r="L32" s="237"/>
      <c r="M32" s="237"/>
      <c r="N32" s="237"/>
      <c r="O32" s="237"/>
      <c r="P32" s="330"/>
      <c r="Q32" s="330"/>
      <c r="R32" s="238"/>
      <c r="S32" s="44"/>
      <c r="T32" s="44"/>
      <c r="U32" s="44"/>
      <c r="V32" s="44"/>
      <c r="W32" s="44"/>
      <c r="X32" s="44"/>
      <c r="Y32" s="236"/>
      <c r="Z32" s="330"/>
      <c r="AA32" s="330"/>
      <c r="AB32" s="330"/>
      <c r="AC32" s="330"/>
      <c r="AD32" s="330"/>
      <c r="AE32" s="330"/>
      <c r="AF32" s="330"/>
      <c r="AG32" s="330"/>
      <c r="AH32" s="330"/>
      <c r="AI32" s="330"/>
      <c r="AJ32" s="330"/>
      <c r="AK32" s="330"/>
      <c r="AL32" s="330"/>
      <c r="AM32" s="330"/>
      <c r="AN32" s="330"/>
      <c r="AO32" s="330"/>
      <c r="AP32" s="330"/>
      <c r="AQ32" s="330"/>
      <c r="AR32" s="330"/>
      <c r="AS32" s="330"/>
      <c r="AT32" s="330"/>
      <c r="AU32" s="330"/>
      <c r="AV32" s="33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row>
    <row r="33" spans="1:142" s="38" customFormat="1" ht="32.25" customHeight="1" thickBot="1" x14ac:dyDescent="0.3">
      <c r="A33" s="97" t="s">
        <v>88</v>
      </c>
      <c r="B33" s="97"/>
      <c r="C33" s="322"/>
      <c r="D33" s="570" t="s">
        <v>89</v>
      </c>
      <c r="E33" s="571"/>
      <c r="F33" s="571"/>
      <c r="G33" s="571"/>
      <c r="H33" s="571"/>
      <c r="I33" s="571"/>
      <c r="J33" s="571"/>
      <c r="K33" s="571"/>
      <c r="L33" s="571"/>
      <c r="M33" s="571"/>
      <c r="N33" s="571"/>
      <c r="O33" s="571"/>
      <c r="P33" s="571"/>
      <c r="Q33" s="571"/>
      <c r="R33" s="572"/>
      <c r="S33" s="572"/>
      <c r="T33" s="572"/>
      <c r="U33" s="572"/>
      <c r="V33" s="572"/>
      <c r="W33" s="572"/>
      <c r="X33" s="572"/>
      <c r="Y33" s="29"/>
      <c r="Z33" s="582" t="s">
        <v>90</v>
      </c>
      <c r="AA33" s="572"/>
      <c r="AB33" s="572"/>
      <c r="AC33" s="572"/>
      <c r="AD33" s="572"/>
      <c r="AE33" s="572"/>
      <c r="AF33" s="572"/>
      <c r="AG33" s="572"/>
      <c r="AH33" s="572"/>
      <c r="AI33" s="572"/>
      <c r="AJ33" s="572"/>
      <c r="AK33" s="572"/>
      <c r="AL33" s="572"/>
      <c r="AM33" s="572"/>
      <c r="AN33" s="572"/>
      <c r="AO33" s="572"/>
      <c r="AP33" s="572"/>
      <c r="AQ33" s="572"/>
      <c r="AR33" s="572"/>
      <c r="AS33" s="572"/>
      <c r="AT33" s="572"/>
      <c r="AU33" s="572"/>
      <c r="AV33" s="572"/>
      <c r="AW33" s="200"/>
      <c r="AX33" s="200"/>
      <c r="AY33" s="200"/>
      <c r="AZ33" s="200"/>
      <c r="BA33" s="200"/>
      <c r="BB33" s="200"/>
      <c r="BC33" s="200"/>
      <c r="BD33" s="200"/>
      <c r="BE33" s="200"/>
      <c r="BF33" s="200"/>
      <c r="BG33" s="200"/>
      <c r="BH33" s="200"/>
      <c r="BI33" s="200"/>
      <c r="BJ33" s="200"/>
      <c r="BK33" s="200"/>
      <c r="BL33" s="200"/>
      <c r="BM33" s="200"/>
      <c r="BN33" s="200"/>
      <c r="BO33" s="200"/>
      <c r="BP33" s="200"/>
      <c r="BQ33" s="200"/>
      <c r="BR33" s="200"/>
      <c r="BS33" s="200"/>
      <c r="BT33" s="200"/>
      <c r="BU33" s="200"/>
      <c r="BV33" s="200"/>
      <c r="BW33" s="200"/>
      <c r="BX33" s="200"/>
      <c r="BY33" s="200"/>
      <c r="BZ33" s="200"/>
      <c r="CA33" s="200"/>
      <c r="CB33" s="200"/>
      <c r="CC33" s="200"/>
      <c r="CD33" s="200"/>
      <c r="CE33" s="200"/>
      <c r="CF33" s="200"/>
      <c r="CG33" s="200"/>
      <c r="CH33" s="200"/>
      <c r="CI33" s="200"/>
      <c r="CJ33" s="200"/>
      <c r="CK33" s="200"/>
      <c r="CL33" s="200"/>
      <c r="CM33" s="200"/>
      <c r="CN33" s="200"/>
      <c r="CO33" s="200"/>
      <c r="CP33" s="200"/>
      <c r="CQ33" s="200"/>
      <c r="CR33" s="200"/>
      <c r="CS33" s="200"/>
      <c r="CT33" s="200"/>
      <c r="CU33" s="200"/>
      <c r="CV33" s="200"/>
      <c r="CW33" s="200"/>
      <c r="CX33" s="200"/>
      <c r="CY33" s="200"/>
      <c r="CZ33" s="200"/>
      <c r="DA33" s="200"/>
      <c r="DB33" s="200"/>
      <c r="DC33" s="200"/>
      <c r="DD33" s="200"/>
      <c r="DE33" s="200"/>
      <c r="DF33" s="200"/>
      <c r="DG33" s="200"/>
      <c r="DH33" s="200"/>
      <c r="DI33" s="200"/>
      <c r="DJ33" s="200"/>
      <c r="DK33" s="200"/>
      <c r="DL33" s="200"/>
      <c r="DM33" s="200"/>
      <c r="DN33" s="200"/>
      <c r="DO33" s="200"/>
      <c r="DP33" s="200"/>
      <c r="DQ33" s="200"/>
      <c r="DR33" s="200"/>
      <c r="DS33" s="200"/>
      <c r="DT33" s="200"/>
      <c r="DU33" s="200"/>
      <c r="DV33" s="200"/>
      <c r="DW33" s="200"/>
      <c r="DX33" s="200"/>
      <c r="DY33" s="200"/>
      <c r="DZ33" s="200"/>
      <c r="EA33" s="200"/>
      <c r="EB33" s="200"/>
      <c r="EC33" s="200"/>
      <c r="ED33" s="200"/>
      <c r="EE33" s="200"/>
      <c r="EF33" s="200"/>
      <c r="EG33" s="200"/>
      <c r="EH33" s="200"/>
      <c r="EI33" s="200"/>
      <c r="EJ33" s="200"/>
      <c r="EK33" s="200"/>
      <c r="EL33" s="200"/>
    </row>
    <row r="34" spans="1:142" s="38" customFormat="1" ht="20.100000000000001" customHeight="1" thickBot="1" x14ac:dyDescent="0.3">
      <c r="A34" s="200"/>
      <c r="B34" s="97"/>
      <c r="C34" s="315"/>
      <c r="D34" s="313" t="s">
        <v>84</v>
      </c>
      <c r="E34" s="314"/>
      <c r="F34" s="314"/>
      <c r="G34" s="314"/>
      <c r="H34" s="314"/>
      <c r="I34" s="314"/>
      <c r="J34" s="314"/>
      <c r="K34" s="563" t="str">
        <f>IF(AD35="Included",SUM(R8-(R23+K31)),IF(AD35="Excluded",SUM(R8-(R23+K31))-Summary!AL31,IF(AD35="TBD","TBD",IF(AD35="","Specify Pool"))))</f>
        <v>Specify Pool</v>
      </c>
      <c r="L34" s="566"/>
      <c r="M34" s="566"/>
      <c r="N34" s="566"/>
      <c r="O34" s="566"/>
      <c r="P34" s="566"/>
      <c r="Q34" s="567"/>
      <c r="R34" s="329" t="s">
        <v>91</v>
      </c>
      <c r="S34" s="330"/>
      <c r="T34" s="330"/>
      <c r="U34" s="330"/>
      <c r="V34" s="330"/>
      <c r="W34" s="330"/>
      <c r="X34" s="330"/>
      <c r="Y34" s="330"/>
      <c r="Z34" s="583"/>
      <c r="AA34" s="584"/>
      <c r="AB34" s="584"/>
      <c r="AC34" s="584"/>
      <c r="AD34" s="584"/>
      <c r="AE34" s="584"/>
      <c r="AF34" s="584"/>
      <c r="AG34" s="584"/>
      <c r="AH34" s="584"/>
      <c r="AI34" s="584"/>
      <c r="AJ34" s="584"/>
      <c r="AK34" s="585"/>
      <c r="AL34" s="330"/>
      <c r="AM34" s="330"/>
      <c r="AN34" s="330"/>
      <c r="AO34" s="330"/>
      <c r="AP34" s="200"/>
      <c r="AQ34" s="200"/>
      <c r="AR34" s="200"/>
      <c r="AS34" s="200"/>
      <c r="AT34" s="200"/>
      <c r="AU34" s="200"/>
      <c r="AV34" s="200"/>
      <c r="AW34" s="200"/>
      <c r="AX34" s="200"/>
      <c r="AY34" s="200"/>
      <c r="AZ34" s="200"/>
      <c r="BA34" s="200"/>
      <c r="BB34" s="200"/>
      <c r="BC34" s="200"/>
      <c r="BD34" s="200"/>
      <c r="BE34" s="200"/>
      <c r="BF34" s="200"/>
      <c r="BG34" s="200"/>
      <c r="BH34" s="200"/>
      <c r="BI34" s="200"/>
      <c r="BJ34" s="200"/>
      <c r="BK34" s="200"/>
      <c r="BL34" s="200"/>
      <c r="BM34" s="200"/>
      <c r="BN34" s="200"/>
      <c r="BO34" s="200"/>
      <c r="BP34" s="200"/>
      <c r="BQ34" s="200"/>
      <c r="BR34" s="200"/>
      <c r="BS34" s="200"/>
      <c r="BT34" s="200"/>
      <c r="BU34" s="200"/>
      <c r="BV34" s="200"/>
      <c r="BW34" s="200"/>
      <c r="BX34" s="200"/>
      <c r="BY34" s="200"/>
      <c r="BZ34" s="200"/>
      <c r="CA34" s="200"/>
      <c r="CB34" s="200"/>
      <c r="CC34" s="200"/>
      <c r="CD34" s="200"/>
      <c r="CE34" s="200"/>
      <c r="CF34" s="200"/>
      <c r="CG34" s="200"/>
      <c r="CH34" s="200"/>
      <c r="CI34" s="200"/>
      <c r="CJ34" s="200"/>
      <c r="CK34" s="200"/>
      <c r="CL34" s="200"/>
      <c r="CM34" s="200"/>
      <c r="CN34" s="200"/>
      <c r="CO34" s="200"/>
      <c r="CP34" s="200"/>
      <c r="CQ34" s="200"/>
      <c r="CR34" s="200"/>
      <c r="CS34" s="200"/>
      <c r="CT34" s="200"/>
      <c r="CU34" s="200"/>
      <c r="CV34" s="200"/>
      <c r="CW34" s="200"/>
      <c r="CX34" s="200"/>
      <c r="CY34" s="200"/>
      <c r="CZ34" s="200"/>
      <c r="DA34" s="200"/>
      <c r="DB34" s="200"/>
      <c r="DC34" s="200"/>
      <c r="DD34" s="200"/>
      <c r="DE34" s="200"/>
      <c r="DF34" s="200"/>
      <c r="DG34" s="200"/>
      <c r="DH34" s="200"/>
      <c r="DI34" s="200"/>
      <c r="DJ34" s="200"/>
      <c r="DK34" s="200"/>
      <c r="DL34" s="200"/>
      <c r="DM34" s="200"/>
      <c r="DN34" s="200"/>
      <c r="DO34" s="200"/>
      <c r="DP34" s="200"/>
      <c r="DQ34" s="200"/>
      <c r="DR34" s="200"/>
      <c r="DS34" s="200"/>
      <c r="DT34" s="200"/>
      <c r="DU34" s="200"/>
      <c r="DV34" s="200" t="s">
        <v>92</v>
      </c>
      <c r="DW34" s="200"/>
      <c r="DX34" s="200"/>
      <c r="DY34" s="200"/>
      <c r="DZ34" s="200"/>
      <c r="EA34" s="200"/>
      <c r="EB34" s="200"/>
      <c r="EC34" s="200"/>
      <c r="ED34" s="200"/>
      <c r="EE34" s="200"/>
      <c r="EF34" s="200"/>
      <c r="EG34" s="200"/>
      <c r="EH34" s="200"/>
      <c r="EI34" s="200"/>
      <c r="EJ34" s="200"/>
      <c r="EK34" s="200"/>
      <c r="EL34" s="200"/>
    </row>
    <row r="35" spans="1:142" s="38" customFormat="1" ht="20.100000000000001" customHeight="1" x14ac:dyDescent="0.25">
      <c r="A35" s="97"/>
      <c r="B35" s="97"/>
      <c r="C35" s="315"/>
      <c r="D35" s="320" t="str">
        <f>IF(AD35="Excluded","Amount From FF&amp;E Pool:","")</f>
        <v/>
      </c>
      <c r="E35" s="320"/>
      <c r="F35" s="320"/>
      <c r="G35" s="320"/>
      <c r="H35" s="200"/>
      <c r="I35" s="200"/>
      <c r="J35" s="320"/>
      <c r="K35" s="573" t="str">
        <f>IF(AD35="Excluded",Budget!E64,"")</f>
        <v/>
      </c>
      <c r="L35" s="574"/>
      <c r="M35" s="574"/>
      <c r="N35" s="574"/>
      <c r="O35" s="574"/>
      <c r="P35" s="574"/>
      <c r="Q35" s="574"/>
      <c r="R35" s="568" t="str">
        <f>IF(Z34="Chapter 1",Summary!AL31,IF(Z34="Chapter 806",Summary!AL31,""))</f>
        <v/>
      </c>
      <c r="S35" s="569"/>
      <c r="T35" s="569"/>
      <c r="U35" s="569"/>
      <c r="V35" s="569"/>
      <c r="W35" s="569"/>
      <c r="X35" s="569"/>
      <c r="Y35" s="325"/>
      <c r="Z35" s="203" t="s">
        <v>93</v>
      </c>
      <c r="AA35" s="325"/>
      <c r="AB35" s="325"/>
      <c r="AC35" s="325"/>
      <c r="AD35" s="203" t="str">
        <f>_xlfn.XLOOKUP(Z34,FundingChapters,FFE_Excluded_Included,"",0)</f>
        <v/>
      </c>
      <c r="AE35" s="325"/>
      <c r="AG35" s="200"/>
      <c r="AH35" s="200"/>
      <c r="AI35" s="200"/>
      <c r="AJ35" s="200"/>
      <c r="AK35" s="200"/>
      <c r="AL35" s="200"/>
      <c r="AM35" s="200"/>
      <c r="AN35" s="200"/>
      <c r="AO35" s="200"/>
      <c r="AP35" s="200"/>
      <c r="AQ35" s="200"/>
      <c r="AR35" s="200"/>
      <c r="AS35" s="200"/>
      <c r="AT35" s="200"/>
      <c r="AU35" s="200"/>
      <c r="AV35" s="200"/>
      <c r="AW35" s="200"/>
      <c r="AX35" s="200"/>
      <c r="AY35" s="200"/>
      <c r="AZ35" s="200"/>
      <c r="BA35" s="200"/>
      <c r="BB35" s="200"/>
      <c r="BC35" s="200"/>
      <c r="BD35" s="200"/>
      <c r="BE35" s="200"/>
      <c r="BF35" s="200"/>
      <c r="BG35" s="200"/>
      <c r="BH35" s="200"/>
      <c r="BI35" s="200"/>
      <c r="BJ35" s="200"/>
      <c r="BK35" s="200"/>
      <c r="BL35" s="200"/>
      <c r="BM35" s="200"/>
      <c r="BN35" s="200"/>
      <c r="BO35" s="200"/>
      <c r="BP35" s="200"/>
      <c r="BQ35" s="200"/>
      <c r="BR35" s="200"/>
      <c r="BS35" s="200"/>
      <c r="BT35" s="200"/>
      <c r="BU35" s="200"/>
      <c r="BV35" s="200"/>
      <c r="BW35" s="200"/>
      <c r="BX35" s="200"/>
      <c r="BY35" s="200"/>
      <c r="BZ35" s="200"/>
      <c r="CA35" s="200"/>
      <c r="CB35" s="200"/>
      <c r="CC35" s="200"/>
      <c r="CD35" s="200"/>
      <c r="CE35" s="200"/>
      <c r="CF35" s="200"/>
      <c r="CG35" s="200"/>
      <c r="CH35" s="200"/>
      <c r="CI35" s="200"/>
      <c r="CJ35" s="200"/>
      <c r="CK35" s="200"/>
      <c r="CL35" s="200"/>
      <c r="CM35" s="200"/>
      <c r="CN35" s="200"/>
      <c r="CO35" s="200"/>
      <c r="CP35" s="200"/>
      <c r="CQ35" s="200"/>
      <c r="CR35" s="200"/>
      <c r="CS35" s="200"/>
      <c r="CT35" s="200"/>
      <c r="CU35" s="200"/>
      <c r="CV35" s="200"/>
      <c r="CW35" s="200"/>
      <c r="CX35" s="200"/>
      <c r="CY35" s="200"/>
      <c r="CZ35" s="200"/>
      <c r="DA35" s="200"/>
      <c r="DB35" s="200"/>
      <c r="DC35" s="200"/>
      <c r="DD35" s="200"/>
      <c r="DE35" s="200"/>
      <c r="DF35" s="200"/>
      <c r="DG35" s="200"/>
      <c r="DH35" s="200"/>
      <c r="DI35" s="200"/>
      <c r="DJ35" s="200"/>
      <c r="DK35" s="200"/>
      <c r="DL35" s="200"/>
      <c r="DM35" s="200"/>
      <c r="DN35" s="200"/>
      <c r="DO35" s="200"/>
      <c r="DP35" s="200"/>
      <c r="DQ35" s="200"/>
      <c r="DR35" s="200"/>
      <c r="DS35" s="200"/>
      <c r="DT35" s="200"/>
      <c r="DU35" s="200"/>
      <c r="DV35" s="200" t="s">
        <v>94</v>
      </c>
      <c r="DW35" s="200"/>
      <c r="DX35" s="200"/>
      <c r="DY35" s="200"/>
      <c r="DZ35" s="200"/>
      <c r="EA35" s="200"/>
      <c r="EB35" s="200"/>
      <c r="EC35" s="200"/>
      <c r="ED35" s="200"/>
      <c r="EE35" s="200"/>
      <c r="EF35" s="200"/>
      <c r="EG35" s="200"/>
      <c r="EH35" s="200"/>
      <c r="EI35" s="200"/>
      <c r="EJ35" s="200"/>
      <c r="EK35" s="200"/>
      <c r="EL35" s="200"/>
    </row>
    <row r="36" spans="1:142" s="38" customFormat="1" ht="11.1" customHeight="1" x14ac:dyDescent="0.25">
      <c r="A36" s="97"/>
      <c r="B36" s="97"/>
      <c r="C36" s="315"/>
      <c r="D36" s="200"/>
      <c r="E36" s="320"/>
      <c r="F36" s="320"/>
      <c r="G36" s="320"/>
      <c r="H36" s="200"/>
      <c r="I36" s="200"/>
      <c r="J36" s="320"/>
      <c r="K36" s="320"/>
      <c r="L36" s="320"/>
      <c r="M36" s="320"/>
      <c r="N36" s="320"/>
      <c r="O36" s="320"/>
      <c r="P36" s="320"/>
      <c r="Q36" s="320"/>
      <c r="R36" s="327"/>
      <c r="S36" s="328"/>
      <c r="T36" s="328"/>
      <c r="U36" s="328"/>
      <c r="V36" s="328"/>
      <c r="W36" s="328"/>
      <c r="X36" s="328"/>
      <c r="Y36" s="325"/>
      <c r="Z36" s="325"/>
      <c r="AA36" s="325"/>
      <c r="AB36" s="325"/>
      <c r="AC36" s="325"/>
      <c r="AD36" s="325"/>
      <c r="AE36" s="325"/>
      <c r="AF36" s="325"/>
      <c r="AG36" s="200"/>
      <c r="AH36" s="200"/>
      <c r="AI36" s="200"/>
      <c r="AJ36" s="200"/>
      <c r="AK36" s="200"/>
      <c r="AL36" s="200"/>
      <c r="AM36" s="200"/>
      <c r="AN36" s="200"/>
      <c r="AO36" s="200"/>
      <c r="AP36" s="200"/>
      <c r="AQ36" s="200"/>
      <c r="AR36" s="200"/>
      <c r="AS36" s="200"/>
      <c r="AT36" s="200"/>
      <c r="AU36" s="200"/>
      <c r="AV36" s="200"/>
      <c r="AW36" s="200"/>
      <c r="AX36" s="200"/>
      <c r="AY36" s="200"/>
      <c r="AZ36" s="200"/>
      <c r="BA36" s="200"/>
      <c r="BB36" s="200"/>
      <c r="BC36" s="200"/>
      <c r="BD36" s="200"/>
      <c r="BE36" s="200"/>
      <c r="BF36" s="200"/>
      <c r="BG36" s="200"/>
      <c r="BH36" s="200"/>
      <c r="BI36" s="200"/>
      <c r="BJ36" s="200"/>
      <c r="BK36" s="200"/>
      <c r="BL36" s="200"/>
      <c r="BM36" s="200"/>
      <c r="BN36" s="200"/>
      <c r="BO36" s="200"/>
      <c r="BP36" s="200"/>
      <c r="BQ36" s="200"/>
      <c r="BR36" s="200"/>
      <c r="BS36" s="200"/>
      <c r="BT36" s="200"/>
      <c r="BU36" s="200"/>
      <c r="BV36" s="200"/>
      <c r="BW36" s="200"/>
      <c r="BX36" s="200"/>
      <c r="BY36" s="200"/>
      <c r="BZ36" s="200"/>
      <c r="CA36" s="200"/>
      <c r="CB36" s="200"/>
      <c r="CC36" s="200"/>
      <c r="CD36" s="200"/>
      <c r="CE36" s="200"/>
      <c r="CF36" s="200"/>
      <c r="CG36" s="200"/>
      <c r="CH36" s="200"/>
      <c r="CI36" s="200"/>
      <c r="CJ36" s="200"/>
      <c r="CK36" s="200"/>
      <c r="CL36" s="200"/>
      <c r="CM36" s="200"/>
      <c r="CN36" s="200"/>
      <c r="CO36" s="200"/>
      <c r="CP36" s="200"/>
      <c r="CQ36" s="200"/>
      <c r="CR36" s="200"/>
      <c r="CS36" s="200"/>
      <c r="CT36" s="200"/>
      <c r="CU36" s="200"/>
      <c r="CV36" s="200"/>
      <c r="CW36" s="200"/>
      <c r="CX36" s="200"/>
      <c r="CY36" s="200"/>
      <c r="CZ36" s="200"/>
      <c r="DA36" s="200"/>
      <c r="DB36" s="200"/>
      <c r="DC36" s="200"/>
      <c r="DD36" s="200"/>
      <c r="DE36" s="200"/>
      <c r="DF36" s="200"/>
      <c r="DG36" s="200"/>
      <c r="DH36" s="200"/>
      <c r="DI36" s="200"/>
      <c r="DJ36" s="200"/>
      <c r="DK36" s="200"/>
      <c r="DL36" s="200"/>
      <c r="DM36" s="200"/>
      <c r="DN36" s="200"/>
      <c r="DO36" s="200"/>
      <c r="DP36" s="200"/>
      <c r="DQ36" s="200"/>
      <c r="DR36" s="200"/>
      <c r="DS36" s="200"/>
      <c r="DT36" s="200"/>
      <c r="DU36" s="200"/>
      <c r="DV36" s="200" t="s">
        <v>95</v>
      </c>
      <c r="DW36" s="200"/>
      <c r="DX36" s="200"/>
      <c r="DY36" s="200"/>
      <c r="DZ36" s="200"/>
      <c r="EA36" s="200"/>
      <c r="EB36" s="200"/>
      <c r="EC36" s="200"/>
      <c r="ED36" s="200"/>
      <c r="EE36" s="200"/>
      <c r="EF36" s="200"/>
      <c r="EG36" s="200"/>
      <c r="EH36" s="200"/>
      <c r="EI36" s="200"/>
      <c r="EJ36" s="200"/>
      <c r="EK36" s="200"/>
      <c r="EL36" s="200"/>
    </row>
    <row r="37" spans="1:142" s="38" customFormat="1" ht="20.100000000000001" customHeight="1" x14ac:dyDescent="0.25">
      <c r="A37" s="97" t="s">
        <v>96</v>
      </c>
      <c r="B37" s="97"/>
      <c r="C37" s="321"/>
      <c r="D37" s="97" t="s">
        <v>97</v>
      </c>
      <c r="E37" s="321"/>
      <c r="F37" s="321"/>
      <c r="G37" s="321"/>
      <c r="H37" s="321"/>
      <c r="I37" s="321"/>
      <c r="J37" s="321"/>
      <c r="K37" s="321"/>
      <c r="L37" s="321"/>
      <c r="M37" s="321"/>
      <c r="N37" s="321"/>
      <c r="O37" s="321"/>
      <c r="P37" s="321"/>
      <c r="Q37" s="321"/>
      <c r="R37" s="321"/>
      <c r="S37" s="321"/>
      <c r="T37" s="321"/>
      <c r="U37" s="321"/>
      <c r="V37" s="321"/>
      <c r="W37" s="321"/>
      <c r="X37" s="321"/>
      <c r="Y37" s="236"/>
      <c r="Z37" s="330"/>
      <c r="AA37" s="330"/>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200"/>
      <c r="AX37" s="200"/>
      <c r="AY37" s="200"/>
      <c r="AZ37" s="200"/>
      <c r="BA37" s="200"/>
      <c r="BB37" s="200"/>
      <c r="BC37" s="200"/>
      <c r="BD37" s="200"/>
      <c r="BE37" s="200"/>
      <c r="BF37" s="200"/>
      <c r="BG37" s="200"/>
      <c r="BH37" s="200"/>
      <c r="BI37" s="200"/>
      <c r="BJ37" s="200"/>
      <c r="BK37" s="200"/>
      <c r="BL37" s="200"/>
      <c r="BM37" s="200"/>
      <c r="BN37" s="200"/>
      <c r="BO37" s="200"/>
      <c r="BP37" s="200"/>
      <c r="BQ37" s="200"/>
      <c r="BR37" s="200"/>
      <c r="BS37" s="200"/>
      <c r="BT37" s="200"/>
      <c r="BU37" s="200"/>
      <c r="BV37" s="200"/>
      <c r="BW37" s="200"/>
      <c r="BX37" s="200"/>
      <c r="BY37" s="200"/>
      <c r="BZ37" s="200"/>
      <c r="CA37" s="200"/>
      <c r="CB37" s="200"/>
      <c r="CC37" s="200"/>
      <c r="CD37" s="200"/>
      <c r="CE37" s="200"/>
      <c r="CF37" s="200"/>
      <c r="CG37" s="200"/>
      <c r="CH37" s="200"/>
      <c r="CI37" s="200"/>
      <c r="CJ37" s="200"/>
      <c r="CK37" s="200"/>
      <c r="CL37" s="200"/>
      <c r="CM37" s="200"/>
      <c r="CN37" s="200"/>
      <c r="CO37" s="200"/>
      <c r="CP37" s="200"/>
      <c r="CQ37" s="200"/>
      <c r="CR37" s="200"/>
      <c r="CS37" s="200"/>
      <c r="CT37" s="200"/>
      <c r="CU37" s="200"/>
      <c r="CV37" s="200"/>
      <c r="CW37" s="200"/>
      <c r="CX37" s="200"/>
      <c r="CY37" s="200"/>
      <c r="CZ37" s="200"/>
      <c r="DA37" s="200"/>
      <c r="DB37" s="200"/>
      <c r="DC37" s="200"/>
      <c r="DD37" s="200"/>
      <c r="DE37" s="200"/>
      <c r="DF37" s="200"/>
      <c r="DG37" s="200"/>
      <c r="DH37" s="200"/>
      <c r="DI37" s="200"/>
      <c r="DJ37" s="200"/>
      <c r="DK37" s="200"/>
      <c r="DL37" s="200"/>
      <c r="DM37" s="200"/>
      <c r="DN37" s="200"/>
      <c r="DO37" s="200"/>
      <c r="DP37" s="200"/>
      <c r="DQ37" s="200"/>
      <c r="DR37" s="200"/>
      <c r="DS37" s="200"/>
      <c r="DT37" s="200"/>
      <c r="DU37" s="200"/>
      <c r="DV37" s="200" t="s">
        <v>98</v>
      </c>
      <c r="DW37" s="200"/>
      <c r="DX37" s="200"/>
      <c r="DY37" s="200"/>
      <c r="DZ37" s="200"/>
      <c r="EA37" s="200"/>
      <c r="EB37" s="200"/>
      <c r="EC37" s="200"/>
      <c r="ED37" s="200"/>
      <c r="EE37" s="200"/>
      <c r="EF37" s="200"/>
      <c r="EG37" s="200"/>
      <c r="EH37" s="200"/>
      <c r="EI37" s="200"/>
      <c r="EJ37" s="200"/>
      <c r="EK37" s="200"/>
      <c r="EL37" s="200"/>
    </row>
    <row r="38" spans="1:142" s="38" customFormat="1" ht="20.100000000000001" customHeight="1" x14ac:dyDescent="0.25">
      <c r="A38" s="200"/>
      <c r="B38" s="97"/>
      <c r="C38" s="322"/>
      <c r="D38" s="237" t="s">
        <v>99</v>
      </c>
      <c r="E38" s="237"/>
      <c r="F38" s="237"/>
      <c r="G38" s="237"/>
      <c r="H38" s="237"/>
      <c r="I38" s="237"/>
      <c r="J38" s="237"/>
      <c r="K38" s="237"/>
      <c r="L38" s="237"/>
      <c r="M38" s="237"/>
      <c r="N38" s="237"/>
      <c r="O38" s="237"/>
      <c r="P38" s="200" t="s">
        <v>100</v>
      </c>
      <c r="Q38" s="330"/>
      <c r="R38" s="200"/>
      <c r="S38" s="200"/>
      <c r="T38" s="200"/>
      <c r="U38" s="200"/>
      <c r="V38" s="200"/>
      <c r="W38" s="200"/>
      <c r="X38" s="200"/>
      <c r="Y38" s="204"/>
      <c r="Z38" s="204"/>
      <c r="AA38" s="204"/>
      <c r="AB38" s="204"/>
      <c r="AC38" s="204"/>
      <c r="AD38" s="204"/>
      <c r="AE38" s="204"/>
      <c r="AF38" s="204"/>
      <c r="AG38" s="204"/>
      <c r="AH38" s="204"/>
      <c r="AI38" s="204"/>
      <c r="AJ38" s="204"/>
      <c r="AK38" s="204"/>
      <c r="AL38" s="204"/>
      <c r="AM38" s="204"/>
      <c r="AN38" s="204"/>
      <c r="AO38" s="204"/>
      <c r="AP38" s="204"/>
      <c r="AQ38" s="204"/>
      <c r="AR38" s="204"/>
      <c r="AS38" s="204"/>
      <c r="AT38" s="204"/>
      <c r="AU38" s="204"/>
      <c r="AV38" s="204"/>
      <c r="AW38" s="200"/>
      <c r="AX38" s="200"/>
      <c r="AY38" s="200"/>
      <c r="AZ38" s="200"/>
      <c r="BA38" s="200"/>
      <c r="BB38" s="200"/>
      <c r="BC38" s="200" t="s">
        <v>17</v>
      </c>
      <c r="BD38" s="200"/>
      <c r="BE38" s="200"/>
      <c r="BF38" s="200"/>
      <c r="BG38" s="200"/>
      <c r="BH38" s="200"/>
      <c r="BI38" s="200"/>
      <c r="BJ38" s="200"/>
      <c r="BK38" s="200"/>
      <c r="BL38" s="200"/>
      <c r="BM38" s="200"/>
      <c r="BN38" s="200"/>
      <c r="BO38" s="200"/>
      <c r="BP38" s="200"/>
      <c r="BQ38" s="200"/>
      <c r="BR38" s="200"/>
      <c r="BS38" s="200"/>
      <c r="BT38" s="200"/>
      <c r="BU38" s="200"/>
      <c r="BV38" s="200"/>
      <c r="BW38" s="200"/>
      <c r="BX38" s="200"/>
      <c r="BY38" s="200"/>
      <c r="BZ38" s="200"/>
      <c r="CA38" s="200"/>
      <c r="CB38" s="200"/>
      <c r="CC38" s="200"/>
      <c r="CD38" s="200"/>
      <c r="CE38" s="200"/>
      <c r="CF38" s="200"/>
      <c r="CG38" s="200"/>
      <c r="CH38" s="200"/>
      <c r="CI38" s="200"/>
      <c r="CJ38" s="200"/>
      <c r="CK38" s="200"/>
      <c r="CL38" s="200"/>
      <c r="CM38" s="200"/>
      <c r="CN38" s="200"/>
      <c r="CO38" s="200"/>
      <c r="CP38" s="200"/>
      <c r="CQ38" s="200"/>
      <c r="CR38" s="200"/>
      <c r="CS38" s="200"/>
      <c r="CT38" s="200"/>
      <c r="CU38" s="200"/>
      <c r="CV38" s="200"/>
      <c r="CW38" s="200"/>
      <c r="CX38" s="200"/>
      <c r="CY38" s="200"/>
      <c r="CZ38" s="200"/>
      <c r="DA38" s="200"/>
      <c r="DB38" s="200"/>
      <c r="DC38" s="200"/>
      <c r="DD38" s="200"/>
      <c r="DE38" s="200"/>
      <c r="DF38" s="200"/>
      <c r="DG38" s="200"/>
      <c r="DH38" s="200"/>
      <c r="DI38" s="200"/>
      <c r="DJ38" s="200"/>
      <c r="DK38" s="200"/>
      <c r="DL38" s="200"/>
      <c r="DM38" s="200"/>
      <c r="DN38" s="200"/>
      <c r="DO38" s="200"/>
      <c r="DP38" s="200"/>
      <c r="DQ38" s="200"/>
      <c r="DR38" s="200"/>
      <c r="DS38" s="200"/>
      <c r="DT38" s="200"/>
      <c r="DU38" s="200"/>
      <c r="DV38" s="200" t="s">
        <v>101</v>
      </c>
      <c r="DW38" s="200"/>
      <c r="DX38" s="200"/>
      <c r="DY38" s="200"/>
      <c r="DZ38" s="200"/>
      <c r="EA38" s="200"/>
      <c r="EB38" s="200"/>
      <c r="EC38" s="200"/>
      <c r="ED38" s="200"/>
      <c r="EE38" s="200"/>
      <c r="EF38" s="200"/>
      <c r="EG38" s="200"/>
      <c r="EH38" s="200"/>
      <c r="EI38" s="200"/>
      <c r="EJ38" s="200"/>
      <c r="EK38" s="200"/>
      <c r="EL38" s="200"/>
    </row>
    <row r="39" spans="1:142" s="38" customFormat="1" ht="20.100000000000001" customHeight="1" x14ac:dyDescent="0.25">
      <c r="A39" s="200"/>
      <c r="B39" s="97"/>
      <c r="C39" s="322"/>
      <c r="D39" s="237"/>
      <c r="E39" s="237"/>
      <c r="F39" s="237"/>
      <c r="G39" s="237"/>
      <c r="H39" s="237"/>
      <c r="I39" s="237"/>
      <c r="J39" s="237"/>
      <c r="K39" s="553"/>
      <c r="L39" s="586"/>
      <c r="M39" s="586"/>
      <c r="N39" s="586"/>
      <c r="O39" s="586"/>
      <c r="P39" s="586"/>
      <c r="Q39" s="587"/>
      <c r="R39" s="579"/>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580"/>
      <c r="AQ39" s="580"/>
      <c r="AR39" s="580"/>
      <c r="AS39" s="580"/>
      <c r="AT39" s="580"/>
      <c r="AU39" s="580"/>
      <c r="AV39" s="581"/>
      <c r="AW39" s="200"/>
      <c r="AX39" s="200"/>
      <c r="AY39" s="200"/>
      <c r="AZ39" s="200"/>
      <c r="BA39" s="200"/>
      <c r="BB39" s="200"/>
      <c r="BC39" s="200"/>
      <c r="BD39" s="200"/>
      <c r="BE39" s="200"/>
      <c r="BF39" s="200"/>
      <c r="BG39" s="200"/>
      <c r="BH39" s="200"/>
      <c r="BI39" s="200"/>
      <c r="BJ39" s="200"/>
      <c r="BK39" s="200"/>
      <c r="BL39" s="200"/>
      <c r="BM39" s="200"/>
      <c r="BN39" s="200"/>
      <c r="BO39" s="200"/>
      <c r="BP39" s="200"/>
      <c r="BQ39" s="200"/>
      <c r="BR39" s="200"/>
      <c r="BS39" s="200"/>
      <c r="BT39" s="200"/>
      <c r="BU39" s="200"/>
      <c r="BV39" s="200"/>
      <c r="BW39" s="200"/>
      <c r="BX39" s="200"/>
      <c r="BY39" s="200"/>
      <c r="BZ39" s="200"/>
      <c r="CA39" s="200"/>
      <c r="CB39" s="200"/>
      <c r="CC39" s="200"/>
      <c r="CD39" s="200"/>
      <c r="CE39" s="200"/>
      <c r="CF39" s="200"/>
      <c r="CG39" s="200"/>
      <c r="CH39" s="200"/>
      <c r="CI39" s="200"/>
      <c r="CJ39" s="200"/>
      <c r="CK39" s="200"/>
      <c r="CL39" s="200"/>
      <c r="CM39" s="200"/>
      <c r="CN39" s="200"/>
      <c r="CO39" s="200"/>
      <c r="CP39" s="200"/>
      <c r="CQ39" s="200"/>
      <c r="CR39" s="200"/>
      <c r="CS39" s="200"/>
      <c r="CT39" s="200"/>
      <c r="CU39" s="200"/>
      <c r="CV39" s="200"/>
      <c r="CW39" s="200"/>
      <c r="CX39" s="200"/>
      <c r="CY39" s="200"/>
      <c r="CZ39" s="200"/>
      <c r="DA39" s="200"/>
      <c r="DB39" s="200"/>
      <c r="DC39" s="200"/>
      <c r="DD39" s="200"/>
      <c r="DE39" s="200"/>
      <c r="DF39" s="200"/>
      <c r="DG39" s="200"/>
      <c r="DH39" s="200"/>
      <c r="DI39" s="200"/>
      <c r="DJ39" s="200"/>
      <c r="DK39" s="200"/>
      <c r="DL39" s="200"/>
      <c r="DM39" s="200"/>
      <c r="DN39" s="200"/>
      <c r="DO39" s="200"/>
      <c r="DP39" s="200"/>
      <c r="DQ39" s="200"/>
      <c r="DR39" s="200"/>
      <c r="DS39" s="200"/>
      <c r="DT39" s="200"/>
      <c r="DU39" s="200"/>
      <c r="DV39" s="200" t="s">
        <v>102</v>
      </c>
      <c r="DW39" s="200"/>
      <c r="DX39" s="200"/>
      <c r="DY39" s="200"/>
      <c r="DZ39" s="200"/>
      <c r="EA39" s="200"/>
      <c r="EB39" s="200"/>
      <c r="EC39" s="200"/>
      <c r="ED39" s="200"/>
      <c r="EE39" s="200"/>
      <c r="EF39" s="200"/>
      <c r="EG39" s="200"/>
      <c r="EH39" s="200"/>
      <c r="EI39" s="200"/>
      <c r="EJ39" s="200"/>
      <c r="EK39" s="200"/>
      <c r="EL39" s="200"/>
    </row>
    <row r="40" spans="1:142" s="38" customFormat="1" ht="20.100000000000001" hidden="1" customHeight="1" x14ac:dyDescent="0.25">
      <c r="A40" s="200"/>
      <c r="B40" s="97"/>
      <c r="C40" s="322"/>
      <c r="D40" s="237"/>
      <c r="E40" s="237"/>
      <c r="F40" s="237"/>
      <c r="G40" s="237"/>
      <c r="H40" s="237"/>
      <c r="I40" s="237"/>
      <c r="J40" s="237"/>
      <c r="K40" s="237"/>
      <c r="L40" s="237"/>
      <c r="M40" s="237"/>
      <c r="N40" s="237"/>
      <c r="O40" s="237"/>
      <c r="P40" s="330"/>
      <c r="Q40" s="330"/>
      <c r="R40" s="238"/>
      <c r="S40" s="44"/>
      <c r="T40" s="44"/>
      <c r="U40" s="44"/>
      <c r="V40" s="44"/>
      <c r="W40" s="44"/>
      <c r="X40" s="44"/>
      <c r="Y40" s="236"/>
      <c r="Z40" s="330"/>
      <c r="AA40" s="330"/>
      <c r="AB40" s="330"/>
      <c r="AC40" s="330"/>
      <c r="AD40" s="330"/>
      <c r="AE40" s="330"/>
      <c r="AF40" s="330"/>
      <c r="AG40" s="330"/>
      <c r="AH40" s="330"/>
      <c r="AI40" s="330"/>
      <c r="AJ40" s="330"/>
      <c r="AK40" s="330"/>
      <c r="AL40" s="330"/>
      <c r="AM40" s="330"/>
      <c r="AN40" s="330"/>
      <c r="AO40" s="330"/>
      <c r="AP40" s="330"/>
      <c r="AQ40" s="330"/>
      <c r="AR40" s="330"/>
      <c r="AS40" s="330"/>
      <c r="AT40" s="330"/>
      <c r="AU40" s="330"/>
      <c r="AV40" s="330"/>
      <c r="AW40" s="200"/>
      <c r="AX40" s="200"/>
      <c r="AY40" s="200"/>
      <c r="AZ40" s="200"/>
      <c r="BA40" s="200"/>
      <c r="BB40" s="200"/>
      <c r="BC40" s="200"/>
      <c r="BD40" s="200"/>
      <c r="BE40" s="200"/>
      <c r="BF40" s="200"/>
      <c r="BG40" s="200"/>
      <c r="BH40" s="200"/>
      <c r="BI40" s="200"/>
      <c r="BJ40" s="200"/>
      <c r="BK40" s="200"/>
      <c r="BL40" s="200"/>
      <c r="BM40" s="200"/>
      <c r="BN40" s="200"/>
      <c r="BO40" s="200"/>
      <c r="BP40" s="200"/>
      <c r="BQ40" s="200"/>
      <c r="BR40" s="200"/>
      <c r="BS40" s="200"/>
      <c r="BT40" s="200"/>
      <c r="BU40" s="200"/>
      <c r="BV40" s="200"/>
      <c r="BW40" s="200"/>
      <c r="BX40" s="200"/>
      <c r="BY40" s="200"/>
      <c r="BZ40" s="200"/>
      <c r="CA40" s="200"/>
      <c r="CB40" s="200"/>
      <c r="CC40" s="200"/>
      <c r="CD40" s="200"/>
      <c r="CE40" s="200"/>
      <c r="CF40" s="200"/>
      <c r="CG40" s="200"/>
      <c r="CH40" s="200"/>
      <c r="CI40" s="200"/>
      <c r="CJ40" s="200"/>
      <c r="CK40" s="200"/>
      <c r="CL40" s="200"/>
      <c r="CM40" s="200"/>
      <c r="CN40" s="200"/>
      <c r="CO40" s="200"/>
      <c r="CP40" s="200"/>
      <c r="CQ40" s="200"/>
      <c r="CR40" s="200"/>
      <c r="CS40" s="200"/>
      <c r="CT40" s="200"/>
      <c r="CU40" s="200"/>
      <c r="CV40" s="200"/>
      <c r="CW40" s="200"/>
      <c r="CX40" s="200"/>
      <c r="CY40" s="200"/>
      <c r="CZ40" s="200"/>
      <c r="DA40" s="200"/>
      <c r="DB40" s="200"/>
      <c r="DC40" s="200"/>
      <c r="DD40" s="200"/>
      <c r="DE40" s="200"/>
      <c r="DF40" s="200"/>
      <c r="DG40" s="200"/>
      <c r="DH40" s="200"/>
      <c r="DI40" s="200"/>
      <c r="DJ40" s="200"/>
      <c r="DK40" s="200"/>
      <c r="DL40" s="200"/>
      <c r="DM40" s="200"/>
      <c r="DN40" s="200"/>
      <c r="DO40" s="200"/>
      <c r="DP40" s="200"/>
      <c r="DQ40" s="200"/>
      <c r="DR40" s="200"/>
      <c r="DS40" s="200"/>
      <c r="DT40" s="200"/>
      <c r="DU40" s="200"/>
      <c r="DV40" s="200" t="s">
        <v>103</v>
      </c>
      <c r="DW40" s="200"/>
      <c r="DX40" s="200"/>
      <c r="DY40" s="200"/>
      <c r="DZ40" s="200"/>
      <c r="EA40" s="200"/>
      <c r="EB40" s="200"/>
      <c r="EC40" s="200"/>
      <c r="ED40" s="200"/>
      <c r="EE40" s="200"/>
      <c r="EF40" s="200"/>
      <c r="EG40" s="200"/>
      <c r="EH40" s="200"/>
      <c r="EI40" s="200"/>
      <c r="EJ40" s="200"/>
      <c r="EK40" s="200"/>
      <c r="EL40" s="200"/>
    </row>
    <row r="41" spans="1:142" s="38" customFormat="1" ht="11.1" customHeight="1" x14ac:dyDescent="0.25">
      <c r="A41" s="97"/>
      <c r="B41" s="97"/>
      <c r="C41" s="315"/>
      <c r="D41" s="320"/>
      <c r="E41" s="320"/>
      <c r="F41" s="320"/>
      <c r="G41" s="320"/>
      <c r="H41" s="320"/>
      <c r="I41" s="320"/>
      <c r="J41" s="320"/>
      <c r="K41" s="320"/>
      <c r="L41" s="320"/>
      <c r="M41" s="320"/>
      <c r="N41" s="320"/>
      <c r="O41" s="320"/>
      <c r="P41" s="320"/>
      <c r="Q41" s="320"/>
      <c r="R41" s="202"/>
      <c r="S41" s="44"/>
      <c r="T41" s="44"/>
      <c r="U41" s="44"/>
      <c r="V41" s="44"/>
      <c r="W41" s="44"/>
      <c r="X41" s="44"/>
      <c r="Y41" s="325"/>
      <c r="Z41" s="325"/>
      <c r="AA41" s="325"/>
      <c r="AB41" s="325"/>
      <c r="AC41" s="325"/>
      <c r="AD41" s="325"/>
      <c r="AE41" s="325"/>
      <c r="AF41" s="325"/>
      <c r="AG41" s="200"/>
      <c r="AH41" s="200"/>
      <c r="AI41" s="200"/>
      <c r="AJ41" s="200"/>
      <c r="AK41" s="200"/>
      <c r="AL41" s="200"/>
      <c r="AM41" s="200"/>
      <c r="AN41" s="200"/>
      <c r="AO41" s="200"/>
      <c r="AP41" s="200"/>
      <c r="AQ41" s="200"/>
      <c r="AR41" s="200"/>
      <c r="AS41" s="200"/>
      <c r="AT41" s="200"/>
      <c r="AU41" s="200"/>
      <c r="AV41" s="200"/>
      <c r="AW41" s="200"/>
      <c r="AX41" s="200"/>
      <c r="AY41" s="200"/>
      <c r="AZ41" s="200"/>
      <c r="BA41" s="200"/>
      <c r="BB41" s="200"/>
      <c r="BC41" s="200"/>
      <c r="BD41" s="200"/>
      <c r="BE41" s="200"/>
      <c r="BF41" s="200"/>
      <c r="BG41" s="200"/>
      <c r="BH41" s="200"/>
      <c r="BI41" s="200"/>
      <c r="BJ41" s="200"/>
      <c r="BK41" s="200"/>
      <c r="BL41" s="200"/>
      <c r="BM41" s="200"/>
      <c r="BN41" s="200"/>
      <c r="BO41" s="200"/>
      <c r="BP41" s="200"/>
      <c r="BQ41" s="200"/>
      <c r="BR41" s="200"/>
      <c r="BS41" s="200"/>
      <c r="BT41" s="200"/>
      <c r="BU41" s="200"/>
      <c r="BV41" s="200"/>
      <c r="BW41" s="200"/>
      <c r="BX41" s="200"/>
      <c r="BY41" s="200"/>
      <c r="BZ41" s="200"/>
      <c r="CA41" s="200"/>
      <c r="CB41" s="200"/>
      <c r="CC41" s="200"/>
      <c r="CD41" s="200"/>
      <c r="CE41" s="200"/>
      <c r="CF41" s="200"/>
      <c r="CG41" s="200"/>
      <c r="CH41" s="200"/>
      <c r="CI41" s="200"/>
      <c r="CJ41" s="200"/>
      <c r="CK41" s="200"/>
      <c r="CL41" s="200"/>
      <c r="CM41" s="200"/>
      <c r="CN41" s="200"/>
      <c r="CO41" s="200"/>
      <c r="CP41" s="200"/>
      <c r="CQ41" s="200"/>
      <c r="CR41" s="200"/>
      <c r="CS41" s="200"/>
      <c r="CT41" s="200"/>
      <c r="CU41" s="200"/>
      <c r="CV41" s="200"/>
      <c r="CW41" s="200"/>
      <c r="CX41" s="200"/>
      <c r="CY41" s="200"/>
      <c r="CZ41" s="200"/>
      <c r="DA41" s="200"/>
      <c r="DB41" s="200"/>
      <c r="DC41" s="200"/>
      <c r="DD41" s="200"/>
      <c r="DE41" s="200"/>
      <c r="DF41" s="200"/>
      <c r="DG41" s="200"/>
      <c r="DH41" s="200"/>
      <c r="DI41" s="200"/>
      <c r="DJ41" s="200"/>
      <c r="DK41" s="200"/>
      <c r="DL41" s="200"/>
      <c r="DM41" s="200"/>
      <c r="DN41" s="200"/>
      <c r="DO41" s="200"/>
      <c r="DP41" s="200"/>
      <c r="DQ41" s="200"/>
      <c r="DR41" s="200"/>
      <c r="DS41" s="200"/>
      <c r="DT41" s="200"/>
      <c r="DU41" s="200"/>
      <c r="DV41" s="200" t="s">
        <v>104</v>
      </c>
      <c r="DW41" s="200"/>
      <c r="DX41" s="200"/>
      <c r="DY41" s="200"/>
      <c r="DZ41" s="200"/>
      <c r="EA41" s="200"/>
      <c r="EB41" s="200"/>
      <c r="EC41" s="200"/>
      <c r="ED41" s="200"/>
      <c r="EE41" s="200"/>
      <c r="EF41" s="200"/>
      <c r="EG41" s="200"/>
      <c r="EH41" s="200"/>
      <c r="EI41" s="200"/>
      <c r="EJ41" s="200"/>
      <c r="EK41" s="200"/>
      <c r="EL41" s="200"/>
    </row>
    <row r="42" spans="1:142" s="38" customFormat="1" ht="20.100000000000001" customHeight="1" thickBot="1" x14ac:dyDescent="0.3">
      <c r="A42" s="97" t="s">
        <v>105</v>
      </c>
      <c r="B42" s="97"/>
      <c r="C42" s="315"/>
      <c r="D42" s="97" t="s">
        <v>106</v>
      </c>
      <c r="E42" s="320"/>
      <c r="F42" s="320"/>
      <c r="G42" s="320"/>
      <c r="H42" s="320"/>
      <c r="I42" s="320"/>
      <c r="J42" s="320"/>
      <c r="K42" s="320"/>
      <c r="L42" s="320"/>
      <c r="M42" s="320"/>
      <c r="N42" s="320"/>
      <c r="O42" s="320"/>
      <c r="P42" s="320"/>
      <c r="Q42" s="320"/>
      <c r="R42" s="202"/>
      <c r="S42" s="44"/>
      <c r="T42" s="44"/>
      <c r="U42" s="44"/>
      <c r="V42" s="44"/>
      <c r="W42" s="44"/>
      <c r="X42" s="44"/>
      <c r="Y42" s="325"/>
      <c r="Z42" s="325"/>
      <c r="AA42" s="325"/>
      <c r="AB42" s="325"/>
      <c r="AC42" s="325"/>
      <c r="AD42" s="325"/>
      <c r="AE42" s="325"/>
      <c r="AF42" s="325"/>
      <c r="AG42" s="200"/>
      <c r="AH42" s="200"/>
      <c r="AI42" s="200"/>
      <c r="AJ42" s="200"/>
      <c r="AK42" s="200"/>
      <c r="AL42" s="200"/>
      <c r="AM42" s="200"/>
      <c r="AN42" s="200"/>
      <c r="AO42" s="200"/>
      <c r="AP42" s="200"/>
      <c r="AQ42" s="200"/>
      <c r="AR42" s="200"/>
      <c r="AS42" s="200"/>
      <c r="AT42" s="200"/>
      <c r="AU42" s="200"/>
      <c r="AV42" s="200"/>
      <c r="AW42" s="200"/>
      <c r="AX42" s="200"/>
      <c r="AY42" s="200"/>
      <c r="AZ42" s="200"/>
      <c r="BA42" s="200"/>
      <c r="BB42" s="200"/>
      <c r="BC42" s="200"/>
      <c r="BD42" s="200"/>
      <c r="BE42" s="200"/>
      <c r="BF42" s="200"/>
      <c r="BG42" s="200"/>
      <c r="BH42" s="200"/>
      <c r="BI42" s="200"/>
      <c r="BJ42" s="200"/>
      <c r="BK42" s="200"/>
      <c r="BL42" s="200"/>
      <c r="BM42" s="200"/>
      <c r="BN42" s="200"/>
      <c r="BO42" s="200"/>
      <c r="BP42" s="200"/>
      <c r="BQ42" s="200"/>
      <c r="BR42" s="200"/>
      <c r="BS42" s="200"/>
      <c r="BT42" s="200"/>
      <c r="BU42" s="200"/>
      <c r="BV42" s="200"/>
      <c r="BW42" s="200"/>
      <c r="BX42" s="200"/>
      <c r="BY42" s="200"/>
      <c r="BZ42" s="200"/>
      <c r="CA42" s="200"/>
      <c r="CB42" s="200"/>
      <c r="CC42" s="200"/>
      <c r="CD42" s="200"/>
      <c r="CE42" s="200"/>
      <c r="CF42" s="200"/>
      <c r="CG42" s="200"/>
      <c r="CH42" s="200"/>
      <c r="CI42" s="200"/>
      <c r="CJ42" s="200"/>
      <c r="CK42" s="200"/>
      <c r="CL42" s="200"/>
      <c r="CM42" s="200"/>
      <c r="CN42" s="200"/>
      <c r="CO42" s="200"/>
      <c r="CP42" s="200"/>
      <c r="CQ42" s="200"/>
      <c r="CR42" s="200"/>
      <c r="CS42" s="200"/>
      <c r="CT42" s="200"/>
      <c r="CU42" s="200"/>
      <c r="CV42" s="200"/>
      <c r="CW42" s="200"/>
      <c r="CX42" s="200"/>
      <c r="CY42" s="200"/>
      <c r="CZ42" s="200"/>
      <c r="DA42" s="200"/>
      <c r="DB42" s="200"/>
      <c r="DC42" s="200"/>
      <c r="DD42" s="200"/>
      <c r="DE42" s="200"/>
      <c r="DF42" s="200"/>
      <c r="DG42" s="200"/>
      <c r="DH42" s="200"/>
      <c r="DI42" s="200"/>
      <c r="DJ42" s="200"/>
      <c r="DK42" s="200"/>
      <c r="DL42" s="200"/>
      <c r="DM42" s="200"/>
      <c r="DN42" s="200"/>
      <c r="DO42" s="200"/>
      <c r="DP42" s="200"/>
      <c r="DQ42" s="200"/>
      <c r="DR42" s="200"/>
      <c r="DS42" s="200"/>
      <c r="DT42" s="200"/>
      <c r="DU42" s="200"/>
      <c r="DV42" s="200" t="s">
        <v>107</v>
      </c>
      <c r="DW42" s="200"/>
      <c r="DX42" s="200"/>
      <c r="DY42" s="200"/>
      <c r="DZ42" s="200"/>
      <c r="EA42" s="200"/>
      <c r="EB42" s="200"/>
      <c r="EC42" s="200"/>
      <c r="ED42" s="200"/>
      <c r="EE42" s="200"/>
      <c r="EF42" s="200"/>
      <c r="EG42" s="200"/>
      <c r="EH42" s="200"/>
      <c r="EI42" s="200"/>
      <c r="EJ42" s="200"/>
      <c r="EK42" s="200"/>
      <c r="EL42" s="200"/>
    </row>
    <row r="43" spans="1:142" s="38" customFormat="1" ht="20.100000000000001" customHeight="1" thickBot="1" x14ac:dyDescent="0.3">
      <c r="A43" s="97"/>
      <c r="B43" s="97"/>
      <c r="C43" s="315"/>
      <c r="D43" s="313" t="s">
        <v>84</v>
      </c>
      <c r="E43" s="314"/>
      <c r="F43" s="314"/>
      <c r="G43" s="314"/>
      <c r="H43" s="314"/>
      <c r="I43" s="314"/>
      <c r="J43" s="314"/>
      <c r="K43" s="314"/>
      <c r="L43" s="314"/>
      <c r="M43" s="314"/>
      <c r="N43" s="314"/>
      <c r="O43" s="314"/>
      <c r="P43" s="314"/>
      <c r="Q43" s="314"/>
      <c r="R43" s="563" t="str">
        <f>IF(K34="TBD","TBD",IF(K34="Specify Pool","Specify Pool",(K31+K34)))</f>
        <v>Specify Pool</v>
      </c>
      <c r="S43" s="566"/>
      <c r="T43" s="566"/>
      <c r="U43" s="566"/>
      <c r="V43" s="566"/>
      <c r="W43" s="566"/>
      <c r="X43" s="567"/>
      <c r="Y43" s="329" t="s">
        <v>108</v>
      </c>
      <c r="Z43" s="330"/>
      <c r="AA43" s="330"/>
      <c r="AB43" s="330"/>
      <c r="AC43" s="330"/>
      <c r="AD43" s="330"/>
      <c r="AE43" s="325"/>
      <c r="AF43" s="325"/>
      <c r="AG43" s="200"/>
      <c r="AH43" s="200"/>
      <c r="AI43" s="200"/>
      <c r="AJ43" s="200"/>
      <c r="AK43" s="200"/>
      <c r="AL43" s="200"/>
      <c r="AM43" s="200"/>
      <c r="AN43" s="200"/>
      <c r="AO43" s="200"/>
      <c r="AP43" s="200"/>
      <c r="AQ43" s="200"/>
      <c r="AR43" s="200"/>
      <c r="AS43" s="200"/>
      <c r="AT43" s="200"/>
      <c r="AU43" s="200"/>
      <c r="AV43" s="200"/>
      <c r="AW43" s="200"/>
      <c r="AX43" s="200"/>
      <c r="AY43" s="200"/>
      <c r="AZ43" s="200"/>
      <c r="BA43" s="200"/>
      <c r="BB43" s="200"/>
      <c r="BC43" s="200"/>
      <c r="BD43" s="200"/>
      <c r="BE43" s="200"/>
      <c r="BF43" s="200"/>
      <c r="BG43" s="200"/>
      <c r="BH43" s="200"/>
      <c r="BI43" s="200"/>
      <c r="BJ43" s="200"/>
      <c r="BK43" s="200"/>
      <c r="BL43" s="200"/>
      <c r="BM43" s="200"/>
      <c r="BN43" s="200"/>
      <c r="BO43" s="200"/>
      <c r="BP43" s="200"/>
      <c r="BQ43" s="200"/>
      <c r="BR43" s="200"/>
      <c r="BS43" s="200"/>
      <c r="BT43" s="200"/>
      <c r="BU43" s="200"/>
      <c r="BV43" s="200"/>
      <c r="BW43" s="200"/>
      <c r="BX43" s="200"/>
      <c r="BY43" s="200"/>
      <c r="BZ43" s="200"/>
      <c r="CA43" s="200"/>
      <c r="CB43" s="200"/>
      <c r="CC43" s="200"/>
      <c r="CD43" s="200"/>
      <c r="CE43" s="200"/>
      <c r="CF43" s="200"/>
      <c r="CG43" s="200"/>
      <c r="CH43" s="200"/>
      <c r="CI43" s="200"/>
      <c r="CJ43" s="200"/>
      <c r="CK43" s="200"/>
      <c r="CL43" s="200"/>
      <c r="CM43" s="200"/>
      <c r="CN43" s="200"/>
      <c r="CO43" s="200"/>
      <c r="CP43" s="200"/>
      <c r="CQ43" s="200"/>
      <c r="CR43" s="200"/>
      <c r="CS43" s="200"/>
      <c r="CT43" s="200"/>
      <c r="CU43" s="200"/>
      <c r="CV43" s="200"/>
      <c r="CW43" s="200"/>
      <c r="CX43" s="200"/>
      <c r="CY43" s="200"/>
      <c r="CZ43" s="200"/>
      <c r="DA43" s="200"/>
      <c r="DB43" s="200"/>
      <c r="DC43" s="200"/>
      <c r="DD43" s="200"/>
      <c r="DE43" s="200"/>
      <c r="DF43" s="200"/>
      <c r="DG43" s="200"/>
      <c r="DH43" s="200"/>
      <c r="DI43" s="200"/>
      <c r="DJ43" s="200"/>
      <c r="DK43" s="200"/>
      <c r="DL43" s="200"/>
      <c r="DM43" s="200"/>
      <c r="DN43" s="200"/>
      <c r="DO43" s="200"/>
      <c r="DP43" s="200"/>
      <c r="DQ43" s="200"/>
      <c r="DR43" s="200"/>
      <c r="DS43" s="200"/>
      <c r="DT43" s="200"/>
      <c r="DU43" s="200"/>
      <c r="DV43" s="200" t="str">
        <f>VLOOKUPS!A11</f>
        <v>2018 Chapter 2</v>
      </c>
      <c r="DW43" s="200"/>
      <c r="DX43" s="200"/>
      <c r="DY43" s="200"/>
      <c r="DZ43" s="200"/>
      <c r="EA43" s="200"/>
      <c r="EB43" s="200"/>
      <c r="EC43" s="200"/>
      <c r="ED43" s="200"/>
      <c r="EE43" s="200"/>
      <c r="EF43" s="200"/>
      <c r="EG43" s="200"/>
      <c r="EH43" s="200"/>
      <c r="EI43" s="200"/>
      <c r="EJ43" s="200"/>
      <c r="EK43" s="200"/>
      <c r="EL43" s="200"/>
    </row>
    <row r="44" spans="1:142" s="38" customFormat="1" ht="11.1" customHeight="1" x14ac:dyDescent="0.25">
      <c r="A44" s="97"/>
      <c r="B44" s="97"/>
      <c r="C44" s="315"/>
      <c r="D44" s="320"/>
      <c r="E44" s="320"/>
      <c r="F44" s="320"/>
      <c r="G44" s="320"/>
      <c r="H44" s="320"/>
      <c r="I44" s="320"/>
      <c r="J44" s="320"/>
      <c r="K44" s="320"/>
      <c r="L44" s="320"/>
      <c r="M44" s="320"/>
      <c r="N44" s="320"/>
      <c r="O44" s="320"/>
      <c r="P44" s="320"/>
      <c r="Q44" s="320"/>
      <c r="R44" s="202"/>
      <c r="S44" s="44"/>
      <c r="T44" s="44"/>
      <c r="U44" s="44"/>
      <c r="V44" s="44"/>
      <c r="W44" s="44"/>
      <c r="X44" s="44"/>
      <c r="Y44" s="325"/>
      <c r="Z44" s="325"/>
      <c r="AA44" s="325"/>
      <c r="AB44" s="325"/>
      <c r="AC44" s="325"/>
      <c r="AD44" s="325"/>
      <c r="AE44" s="325"/>
      <c r="AF44" s="325"/>
      <c r="AG44" s="200"/>
      <c r="AH44" s="200"/>
      <c r="AI44" s="200"/>
      <c r="AJ44" s="200"/>
      <c r="AK44" s="200"/>
      <c r="AL44" s="200"/>
      <c r="AM44" s="200"/>
      <c r="AN44" s="200"/>
      <c r="AO44" s="200"/>
      <c r="AP44" s="200"/>
      <c r="AQ44" s="200"/>
      <c r="AR44" s="200"/>
      <c r="AS44" s="200"/>
      <c r="AT44" s="200"/>
      <c r="AU44" s="200"/>
      <c r="AV44" s="200"/>
      <c r="AW44" s="200"/>
      <c r="AX44" s="200"/>
      <c r="AY44" s="200"/>
      <c r="AZ44" s="200"/>
      <c r="BA44" s="200"/>
      <c r="BB44" s="200"/>
      <c r="BC44" s="200"/>
      <c r="BD44" s="200"/>
      <c r="BE44" s="200"/>
      <c r="BF44" s="200"/>
      <c r="BG44" s="200"/>
      <c r="BH44" s="200"/>
      <c r="BI44" s="200"/>
      <c r="BJ44" s="200"/>
      <c r="BK44" s="200"/>
      <c r="BL44" s="200"/>
      <c r="BM44" s="200"/>
      <c r="BN44" s="200"/>
      <c r="BO44" s="200"/>
      <c r="BP44" s="200"/>
      <c r="BQ44" s="200"/>
      <c r="BR44" s="200"/>
      <c r="BS44" s="200"/>
      <c r="BT44" s="200"/>
      <c r="BU44" s="200"/>
      <c r="BV44" s="200"/>
      <c r="BW44" s="200"/>
      <c r="BX44" s="200"/>
      <c r="BY44" s="200"/>
      <c r="BZ44" s="200"/>
      <c r="CA44" s="200"/>
      <c r="CB44" s="200"/>
      <c r="CC44" s="200"/>
      <c r="CD44" s="200"/>
      <c r="CE44" s="200"/>
      <c r="CF44" s="200"/>
      <c r="CG44" s="200"/>
      <c r="CH44" s="200"/>
      <c r="CI44" s="200"/>
      <c r="CJ44" s="200"/>
      <c r="CK44" s="200"/>
      <c r="CL44" s="200"/>
      <c r="CM44" s="200"/>
      <c r="CN44" s="200"/>
      <c r="CO44" s="200"/>
      <c r="CP44" s="200"/>
      <c r="CQ44" s="200"/>
      <c r="CR44" s="200"/>
      <c r="CS44" s="200"/>
      <c r="CT44" s="200"/>
      <c r="CU44" s="200"/>
      <c r="CV44" s="200"/>
      <c r="CW44" s="200"/>
      <c r="CX44" s="200"/>
      <c r="CY44" s="200"/>
      <c r="CZ44" s="200"/>
      <c r="DA44" s="200"/>
      <c r="DB44" s="200"/>
      <c r="DC44" s="200"/>
      <c r="DD44" s="200"/>
      <c r="DE44" s="200"/>
      <c r="DF44" s="200"/>
      <c r="DG44" s="200"/>
      <c r="DH44" s="200"/>
      <c r="DI44" s="200"/>
      <c r="DJ44" s="200"/>
      <c r="DK44" s="200"/>
      <c r="DL44" s="200"/>
      <c r="DM44" s="200"/>
      <c r="DN44" s="200"/>
      <c r="DO44" s="200"/>
      <c r="DP44" s="200"/>
      <c r="DQ44" s="200"/>
      <c r="DR44" s="200"/>
      <c r="DS44" s="200"/>
      <c r="DT44" s="200"/>
      <c r="DU44" s="200"/>
      <c r="DV44" s="200" t="str">
        <f>VLOOKUPS!A13</f>
        <v>2020 Chapter 1289</v>
      </c>
      <c r="DW44" s="200"/>
      <c r="DX44" s="200"/>
      <c r="DY44" s="200"/>
      <c r="DZ44" s="200"/>
      <c r="EA44" s="200"/>
      <c r="EB44" s="200"/>
      <c r="EC44" s="200"/>
      <c r="ED44" s="200"/>
      <c r="EE44" s="200"/>
      <c r="EF44" s="200"/>
      <c r="EG44" s="200"/>
      <c r="EH44" s="200"/>
      <c r="EI44" s="200"/>
      <c r="EJ44" s="200"/>
      <c r="EK44" s="200"/>
      <c r="EL44" s="200" t="s">
        <v>17</v>
      </c>
    </row>
    <row r="45" spans="1:142" s="38" customFormat="1" ht="20.100000000000001" customHeight="1" x14ac:dyDescent="0.25">
      <c r="A45" s="320" t="s">
        <v>109</v>
      </c>
      <c r="B45" s="320"/>
      <c r="C45" s="320"/>
      <c r="D45" s="320"/>
      <c r="E45" s="320"/>
      <c r="F45" s="320"/>
      <c r="G45" s="320"/>
      <c r="H45" s="320"/>
      <c r="I45" s="320"/>
      <c r="J45" s="320"/>
      <c r="K45" s="320"/>
      <c r="L45" s="320"/>
      <c r="M45" s="320"/>
      <c r="N45" s="320"/>
      <c r="O45" s="202"/>
      <c r="P45" s="202"/>
      <c r="Q45" s="202"/>
      <c r="R45" s="202"/>
      <c r="S45" s="202"/>
      <c r="T45" s="202"/>
      <c r="U45" s="561" t="s">
        <v>110</v>
      </c>
      <c r="V45" s="562"/>
      <c r="W45" s="562"/>
      <c r="X45" s="562"/>
      <c r="Y45" s="562"/>
      <c r="Z45" s="562"/>
      <c r="AA45" s="562"/>
      <c r="AB45" s="562"/>
      <c r="AC45" s="562"/>
      <c r="AD45" s="562"/>
      <c r="AE45" s="562"/>
      <c r="AF45" s="562"/>
      <c r="AG45" s="562"/>
      <c r="AH45" s="562"/>
      <c r="AI45" s="562"/>
      <c r="AJ45" s="562"/>
      <c r="AK45" s="562"/>
      <c r="AL45" s="562"/>
      <c r="AM45" s="562"/>
      <c r="AN45" s="562"/>
      <c r="AO45" s="562"/>
      <c r="AP45" s="562"/>
      <c r="AQ45" s="562"/>
      <c r="AR45" s="562"/>
      <c r="AS45" s="562"/>
      <c r="AT45" s="562"/>
      <c r="AU45" s="562"/>
      <c r="AV45" s="562"/>
      <c r="AW45" s="31"/>
      <c r="AX45" s="31"/>
      <c r="AY45" s="31"/>
      <c r="AZ45" s="31"/>
      <c r="BA45" s="31"/>
      <c r="BB45" s="31"/>
      <c r="BC45" s="31"/>
      <c r="BD45" s="31"/>
      <c r="BE45" s="31"/>
      <c r="BF45" s="31"/>
      <c r="BG45" s="31"/>
      <c r="BH45" s="31"/>
      <c r="BI45" s="31"/>
      <c r="BJ45" s="31"/>
      <c r="BK45" s="31"/>
      <c r="BL45" s="200"/>
      <c r="BM45" s="200"/>
      <c r="BN45" s="200"/>
      <c r="BO45" s="200"/>
      <c r="BP45" s="200"/>
      <c r="BQ45" s="200"/>
      <c r="BR45" s="200"/>
      <c r="BS45" s="200"/>
      <c r="BT45" s="200"/>
      <c r="BU45" s="200"/>
      <c r="BV45" s="200"/>
      <c r="BW45" s="200"/>
      <c r="BX45" s="200"/>
      <c r="BY45" s="200"/>
      <c r="BZ45" s="200"/>
      <c r="CA45" s="200"/>
      <c r="CB45" s="200"/>
      <c r="CC45" s="200"/>
      <c r="CD45" s="200"/>
      <c r="CE45" s="200"/>
      <c r="CF45" s="200"/>
      <c r="CG45" s="200"/>
      <c r="CH45" s="200"/>
      <c r="CI45" s="200"/>
      <c r="CJ45" s="200"/>
      <c r="CK45" s="200"/>
      <c r="CL45" s="200"/>
      <c r="CM45" s="200"/>
      <c r="CN45" s="200"/>
      <c r="CO45" s="200"/>
      <c r="CP45" s="200"/>
      <c r="CQ45" s="200"/>
      <c r="CR45" s="200"/>
      <c r="CS45" s="200"/>
      <c r="CT45" s="200"/>
      <c r="CU45" s="200"/>
      <c r="CV45" s="200"/>
      <c r="CW45" s="200"/>
      <c r="CX45" s="200"/>
      <c r="CY45" s="200"/>
      <c r="CZ45" s="200"/>
      <c r="DA45" s="200"/>
      <c r="DB45" s="200"/>
      <c r="DC45" s="200"/>
      <c r="DD45" s="200"/>
      <c r="DE45" s="200"/>
      <c r="DF45" s="200"/>
      <c r="DG45" s="200"/>
      <c r="DH45" s="200"/>
      <c r="DI45" s="200"/>
      <c r="DJ45" s="200"/>
      <c r="DK45" s="200"/>
      <c r="DL45" s="200"/>
      <c r="DM45" s="200"/>
      <c r="DN45" s="200"/>
      <c r="DO45" s="200"/>
      <c r="DP45" s="200"/>
      <c r="DQ45" s="200"/>
      <c r="DR45" s="200"/>
      <c r="DS45" s="200"/>
      <c r="DT45" s="200"/>
      <c r="DU45" s="200"/>
      <c r="DV45" s="200" t="str">
        <f>VLOOKUPS!A14</f>
        <v>2021 Chapter 552</v>
      </c>
      <c r="DW45" s="200"/>
      <c r="DX45" s="200"/>
      <c r="DY45" s="200"/>
      <c r="DZ45" s="200"/>
      <c r="EA45" s="200"/>
      <c r="EB45" s="200"/>
      <c r="EC45" s="200"/>
      <c r="ED45" s="200"/>
      <c r="EE45" s="200"/>
      <c r="EF45" s="200"/>
      <c r="EG45" s="200"/>
      <c r="EH45" s="200"/>
      <c r="EI45" s="200"/>
      <c r="EJ45" s="200"/>
      <c r="EK45" s="200"/>
      <c r="EL45" s="200"/>
    </row>
    <row r="46" spans="1:142" s="38" customFormat="1" ht="20.100000000000001" customHeight="1" x14ac:dyDescent="0.25">
      <c r="A46" s="320"/>
      <c r="B46" s="320"/>
      <c r="C46" s="320"/>
      <c r="D46" s="320"/>
      <c r="E46" s="320"/>
      <c r="F46" s="320"/>
      <c r="G46" s="320"/>
      <c r="H46" s="320"/>
      <c r="I46" s="320"/>
      <c r="J46" s="320"/>
      <c r="K46" s="320"/>
      <c r="L46" s="320"/>
      <c r="M46" s="320"/>
      <c r="N46" s="320"/>
      <c r="O46" s="202"/>
      <c r="P46" s="202"/>
      <c r="Q46" s="202"/>
      <c r="R46" s="202"/>
      <c r="S46" s="202"/>
      <c r="T46" s="202"/>
      <c r="U46" s="363"/>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1"/>
      <c r="AX46" s="31"/>
      <c r="AY46" s="31"/>
      <c r="AZ46" s="31"/>
      <c r="BA46" s="31"/>
      <c r="BB46" s="31"/>
      <c r="BC46" s="31"/>
      <c r="BD46" s="31"/>
      <c r="BE46" s="31"/>
      <c r="BF46" s="31"/>
      <c r="BG46" s="31"/>
      <c r="BH46" s="31"/>
      <c r="BI46" s="31"/>
      <c r="BJ46" s="31"/>
      <c r="BK46" s="31"/>
      <c r="BL46" s="200"/>
      <c r="BM46" s="200"/>
      <c r="BN46" s="200"/>
      <c r="BO46" s="200"/>
      <c r="BP46" s="200"/>
      <c r="BQ46" s="200"/>
      <c r="BR46" s="200"/>
      <c r="BS46" s="200"/>
      <c r="BT46" s="200"/>
      <c r="BU46" s="200"/>
      <c r="BV46" s="200"/>
      <c r="BW46" s="200"/>
      <c r="BX46" s="200"/>
      <c r="BY46" s="200"/>
      <c r="BZ46" s="200"/>
      <c r="CA46" s="200"/>
      <c r="CB46" s="200"/>
      <c r="CC46" s="200"/>
      <c r="CD46" s="200"/>
      <c r="CE46" s="200"/>
      <c r="CF46" s="200"/>
      <c r="CG46" s="200"/>
      <c r="CH46" s="200"/>
      <c r="CI46" s="200"/>
      <c r="CJ46" s="200"/>
      <c r="CK46" s="200"/>
      <c r="CL46" s="200"/>
      <c r="CM46" s="200"/>
      <c r="CN46" s="200"/>
      <c r="CO46" s="200"/>
      <c r="CP46" s="200"/>
      <c r="CQ46" s="200"/>
      <c r="CR46" s="200"/>
      <c r="CS46" s="200"/>
      <c r="CT46" s="200"/>
      <c r="CU46" s="200"/>
      <c r="CV46" s="200"/>
      <c r="CW46" s="200"/>
      <c r="CX46" s="200"/>
      <c r="CY46" s="200"/>
      <c r="CZ46" s="200"/>
      <c r="DA46" s="200"/>
      <c r="DB46" s="200"/>
      <c r="DC46" s="200"/>
      <c r="DD46" s="200"/>
      <c r="DE46" s="200"/>
      <c r="DF46" s="200"/>
      <c r="DG46" s="200"/>
      <c r="DH46" s="200"/>
      <c r="DI46" s="200"/>
      <c r="DJ46" s="200"/>
      <c r="DK46" s="200"/>
      <c r="DL46" s="200"/>
      <c r="DM46" s="200"/>
      <c r="DN46" s="200"/>
      <c r="DO46" s="200"/>
      <c r="DP46" s="200"/>
      <c r="DQ46" s="200"/>
      <c r="DR46" s="200"/>
      <c r="DS46" s="200"/>
      <c r="DT46" s="200"/>
      <c r="DU46" s="200"/>
      <c r="DV46" s="200" t="str">
        <f>VLOOKUPS!A15</f>
        <v>2024 Chapter 2</v>
      </c>
      <c r="DW46" s="200"/>
      <c r="DX46" s="200"/>
      <c r="DY46" s="200"/>
      <c r="DZ46" s="200"/>
      <c r="EA46" s="200"/>
      <c r="EB46" s="200"/>
      <c r="EC46" s="200"/>
      <c r="ED46" s="200"/>
      <c r="EE46" s="200"/>
      <c r="EF46" s="200"/>
      <c r="EG46" s="200"/>
      <c r="EH46" s="200"/>
      <c r="EI46" s="200"/>
      <c r="EJ46" s="200"/>
      <c r="EK46" s="200"/>
      <c r="EL46" s="200"/>
    </row>
    <row r="47" spans="1:142" x14ac:dyDescent="0.25">
      <c r="A47" s="351"/>
      <c r="B47" s="351"/>
      <c r="C47" s="351"/>
      <c r="D47" s="351"/>
      <c r="E47" s="351"/>
      <c r="F47" s="351"/>
      <c r="G47" s="351"/>
      <c r="H47" s="351"/>
      <c r="I47" s="351"/>
      <c r="J47" s="351"/>
      <c r="K47" s="351"/>
      <c r="L47" s="351"/>
      <c r="M47" s="351"/>
      <c r="N47" s="351"/>
      <c r="O47" s="350"/>
      <c r="P47" s="350"/>
      <c r="Q47" s="350"/>
      <c r="R47" s="350"/>
      <c r="S47" s="350"/>
      <c r="T47" s="350"/>
      <c r="U47" s="16"/>
      <c r="V47"/>
      <c r="W47"/>
      <c r="X47"/>
      <c r="Y47"/>
      <c r="Z47"/>
      <c r="AA47"/>
      <c r="AB47"/>
      <c r="AC47"/>
      <c r="AD47"/>
      <c r="AE47"/>
      <c r="AF47"/>
      <c r="AG47"/>
      <c r="AH47"/>
      <c r="AI47"/>
      <c r="AJ47"/>
      <c r="AK47"/>
      <c r="AL47"/>
      <c r="AM47"/>
      <c r="AN47"/>
      <c r="AO47"/>
      <c r="AP47"/>
      <c r="AQ47"/>
      <c r="AR47"/>
      <c r="AS47"/>
      <c r="AT47"/>
      <c r="AU47"/>
      <c r="AV47"/>
      <c r="AW47" s="10"/>
      <c r="AX47" s="10"/>
      <c r="AY47" s="10"/>
      <c r="AZ47" s="10"/>
      <c r="BA47" s="10"/>
      <c r="BB47" s="10"/>
      <c r="BC47" s="10"/>
      <c r="BD47" s="10"/>
      <c r="BE47" s="10"/>
      <c r="BF47" s="10"/>
      <c r="BG47" s="10"/>
      <c r="BH47" s="10"/>
      <c r="BI47" s="10"/>
      <c r="BJ47" s="10"/>
      <c r="BK47" s="10"/>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0" t="str">
        <f>VLOOKUPS!A16</f>
        <v>Future Pool</v>
      </c>
      <c r="DW47" s="201"/>
      <c r="DX47" s="201"/>
      <c r="DY47" s="201"/>
      <c r="DZ47" s="201"/>
      <c r="EA47" s="201"/>
      <c r="EB47" s="201"/>
      <c r="EC47" s="201"/>
      <c r="ED47" s="201"/>
      <c r="EE47" s="201"/>
      <c r="EF47" s="201"/>
      <c r="EG47" s="201"/>
      <c r="EH47" s="201"/>
      <c r="EI47" s="201"/>
      <c r="EJ47" s="201"/>
      <c r="EK47" s="201"/>
      <c r="EL47" s="201"/>
    </row>
    <row r="48" spans="1:142" ht="12.75" customHeight="1" x14ac:dyDescent="0.25">
      <c r="A48" s="9"/>
      <c r="B48" s="230"/>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230"/>
      <c r="AN48" s="230"/>
      <c r="AO48" s="230"/>
      <c r="AP48" s="230"/>
      <c r="AQ48" s="230"/>
      <c r="AR48" s="230"/>
      <c r="AS48" s="230"/>
      <c r="AT48" s="230"/>
      <c r="AU48" s="230"/>
      <c r="AV48" s="230"/>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row>
    <row r="49" spans="1:142" x14ac:dyDescent="0.25">
      <c r="A49" s="201"/>
      <c r="B49" s="201"/>
      <c r="C49" s="201"/>
      <c r="D49" s="201"/>
      <c r="E49" s="201"/>
      <c r="F49" s="201"/>
      <c r="G49" s="201"/>
      <c r="H49" s="201"/>
      <c r="I49" s="201"/>
      <c r="J49" s="201"/>
      <c r="K49" s="201"/>
      <c r="L49" s="201"/>
      <c r="M49" s="201"/>
      <c r="N49" s="201"/>
      <c r="O49" s="201"/>
      <c r="P49" s="201"/>
      <c r="Q49" s="201"/>
      <c r="R49" s="201"/>
      <c r="S49" s="201"/>
      <c r="T49" s="201"/>
      <c r="U49" s="201"/>
      <c r="V49" s="201"/>
      <c r="W49" s="201"/>
      <c r="X49" s="201"/>
      <c r="Y49" s="201"/>
      <c r="Z49" s="201"/>
      <c r="AA49" s="201"/>
      <c r="AB49" s="201"/>
      <c r="AC49" s="201"/>
      <c r="AD49" s="201"/>
      <c r="AE49" s="201"/>
      <c r="AF49" s="201"/>
      <c r="AG49" s="201"/>
      <c r="AH49" s="201"/>
      <c r="AI49" s="201"/>
      <c r="AJ49" s="201"/>
      <c r="AK49" s="201"/>
      <c r="AL49" s="201"/>
      <c r="AM49" s="201"/>
      <c r="AN49" s="201"/>
      <c r="AO49" s="201"/>
      <c r="AP49" s="201"/>
      <c r="AQ49" s="201"/>
      <c r="AR49" s="201"/>
      <c r="AS49" s="201"/>
      <c r="AT49" s="201"/>
      <c r="AU49" s="201"/>
      <c r="AV49" s="201"/>
      <c r="AW49" s="201"/>
      <c r="AX49" s="201"/>
      <c r="AY49" s="201"/>
      <c r="AZ49" s="201"/>
      <c r="BA49" s="201"/>
      <c r="BB49" s="201"/>
      <c r="BC49" s="201"/>
      <c r="BD49" s="201"/>
      <c r="BE49" s="201"/>
      <c r="BF49" s="201"/>
      <c r="BG49" s="201"/>
      <c r="BH49" s="201"/>
      <c r="BI49" s="201"/>
      <c r="BJ49" s="201"/>
      <c r="BK49" s="201"/>
      <c r="BL49" s="201"/>
      <c r="BM49" s="201"/>
      <c r="BN49" s="201"/>
      <c r="BO49" s="201"/>
      <c r="BP49" s="201"/>
      <c r="BQ49" s="201"/>
      <c r="BR49" s="201"/>
      <c r="BS49" s="201"/>
      <c r="BT49" s="201"/>
      <c r="BU49" s="201"/>
      <c r="BV49" s="201"/>
      <c r="BW49" s="201"/>
      <c r="BX49" s="201"/>
      <c r="BY49" s="201"/>
      <c r="BZ49" s="201"/>
      <c r="CA49" s="201"/>
      <c r="CB49" s="201"/>
      <c r="CC49" s="201"/>
      <c r="CD49" s="201"/>
      <c r="CE49" s="201"/>
      <c r="CF49" s="201"/>
      <c r="CG49" s="201"/>
      <c r="CH49" s="201"/>
      <c r="CI49" s="201"/>
      <c r="CJ49" s="201"/>
      <c r="CK49" s="201"/>
      <c r="CL49" s="201"/>
      <c r="CM49" s="201"/>
      <c r="CN49" s="201"/>
      <c r="CO49" s="201"/>
      <c r="CP49" s="201"/>
      <c r="CQ49" s="201"/>
      <c r="CR49" s="201"/>
      <c r="CS49" s="201"/>
      <c r="CT49" s="201"/>
      <c r="CU49" s="201"/>
      <c r="CV49" s="201"/>
      <c r="CW49" s="201"/>
      <c r="CX49" s="201"/>
      <c r="CY49" s="201"/>
      <c r="CZ49" s="201"/>
      <c r="DA49" s="201"/>
      <c r="DB49" s="201"/>
      <c r="DC49" s="201"/>
      <c r="DD49" s="201"/>
      <c r="DE49" s="201"/>
      <c r="DF49" s="201"/>
      <c r="DG49" s="201"/>
      <c r="DH49" s="201"/>
      <c r="DI49" s="201"/>
      <c r="DJ49" s="201"/>
      <c r="DK49" s="201"/>
      <c r="DL49" s="201"/>
      <c r="DM49" s="201"/>
      <c r="DN49" s="201"/>
      <c r="DO49" s="201"/>
      <c r="DP49" s="201"/>
      <c r="DQ49" s="201"/>
      <c r="DR49" s="201"/>
      <c r="DS49" s="201"/>
      <c r="DT49" t="s">
        <v>18</v>
      </c>
      <c r="DU49" s="201"/>
      <c r="DV49" s="201"/>
      <c r="DW49" s="201"/>
      <c r="DX49" s="201"/>
      <c r="DY49" s="201"/>
      <c r="DZ49" s="201"/>
      <c r="EA49" s="201"/>
      <c r="EB49" s="201"/>
      <c r="EC49" s="201"/>
      <c r="ED49" s="201"/>
      <c r="EE49" s="201"/>
      <c r="EF49" s="201"/>
      <c r="EG49" s="201"/>
      <c r="EH49" s="201"/>
      <c r="EI49" s="201"/>
      <c r="EJ49" s="201"/>
      <c r="EK49" s="201"/>
      <c r="EL49" s="201"/>
    </row>
    <row r="50" spans="1:142" x14ac:dyDescent="0.25">
      <c r="DT50" s="201" t="s">
        <v>20</v>
      </c>
      <c r="DU50" s="201"/>
      <c r="DV50" s="201"/>
      <c r="DW50" s="201"/>
      <c r="DX50" s="201"/>
      <c r="DY50" s="201"/>
      <c r="DZ50" s="201"/>
      <c r="EA50" s="201"/>
      <c r="EB50" s="201"/>
    </row>
    <row r="51" spans="1:142" x14ac:dyDescent="0.25">
      <c r="DT51" s="201" t="s">
        <v>22</v>
      </c>
      <c r="DU51" s="201"/>
      <c r="DV51" s="201"/>
      <c r="DW51" s="201"/>
      <c r="DX51" s="201"/>
      <c r="DY51" s="201"/>
      <c r="DZ51" s="201"/>
      <c r="EA51" s="201"/>
      <c r="EB51" s="201"/>
    </row>
    <row r="52" spans="1:142" x14ac:dyDescent="0.25">
      <c r="DT52" s="201"/>
      <c r="DU52" s="201"/>
      <c r="DV52" s="201"/>
      <c r="DW52" s="201"/>
      <c r="DX52" s="201"/>
      <c r="DY52" s="201"/>
      <c r="DZ52" s="201"/>
      <c r="EA52" s="201"/>
      <c r="EB52" s="201"/>
    </row>
    <row r="53" spans="1:142" x14ac:dyDescent="0.25">
      <c r="DT53" s="201"/>
      <c r="DU53" s="201"/>
      <c r="DV53" s="201"/>
      <c r="DW53" s="201"/>
      <c r="DX53" s="201"/>
      <c r="DY53" s="201"/>
      <c r="DZ53" s="201"/>
      <c r="EA53" s="201"/>
      <c r="EB53" s="201"/>
    </row>
    <row r="54" spans="1:142" x14ac:dyDescent="0.25">
      <c r="DT54" s="201"/>
      <c r="DU54" s="201"/>
      <c r="DV54" s="201"/>
      <c r="DW54" s="201"/>
      <c r="DX54" s="201"/>
      <c r="DY54" s="201"/>
      <c r="DZ54" s="201"/>
      <c r="EA54" s="201"/>
      <c r="EB54" s="201"/>
    </row>
    <row r="55" spans="1:142" x14ac:dyDescent="0.25">
      <c r="DT55" s="201"/>
      <c r="DU55" s="201"/>
      <c r="DV55" s="201"/>
      <c r="DW55" s="201"/>
      <c r="DX55" s="201"/>
      <c r="DY55" s="201"/>
      <c r="DZ55" s="201"/>
      <c r="EA55" s="201"/>
      <c r="EB55" s="201"/>
    </row>
    <row r="56" spans="1:142" x14ac:dyDescent="0.25">
      <c r="DT56" s="201"/>
      <c r="DU56" s="201"/>
      <c r="DV56" s="201"/>
      <c r="DW56" s="201"/>
      <c r="DX56" s="201"/>
      <c r="DY56" s="201"/>
      <c r="DZ56" s="201"/>
      <c r="EA56" s="201"/>
      <c r="EB56" s="201"/>
    </row>
    <row r="57" spans="1:142" x14ac:dyDescent="0.25">
      <c r="DT57" s="201"/>
      <c r="DU57" s="201"/>
      <c r="DV57" s="201"/>
      <c r="DW57" s="201"/>
      <c r="DX57" s="201"/>
      <c r="DY57" s="201"/>
      <c r="DZ57" s="201"/>
      <c r="EA57" s="201"/>
      <c r="EB57" s="201"/>
    </row>
    <row r="58" spans="1:142" x14ac:dyDescent="0.25">
      <c r="DT58" s="201"/>
      <c r="DU58" s="201"/>
      <c r="DV58" s="201"/>
      <c r="DW58" s="201"/>
      <c r="DX58" s="201"/>
      <c r="DY58" s="201"/>
      <c r="DZ58" s="201"/>
      <c r="EA58" s="201"/>
      <c r="EB58" s="201"/>
    </row>
    <row r="59" spans="1:142" x14ac:dyDescent="0.25">
      <c r="DT59" s="201"/>
      <c r="DU59" s="201"/>
      <c r="DV59" s="201"/>
      <c r="DW59" s="201"/>
      <c r="DX59" s="201"/>
      <c r="DY59" s="201"/>
      <c r="DZ59" s="201"/>
      <c r="EA59" s="201"/>
      <c r="EB59" s="201"/>
    </row>
    <row r="60" spans="1:142" x14ac:dyDescent="0.25">
      <c r="DT60" s="201"/>
      <c r="DU60" s="201"/>
      <c r="DV60" s="201"/>
      <c r="DW60" s="201"/>
      <c r="DX60" s="201"/>
      <c r="DY60" s="201"/>
      <c r="DZ60" s="201"/>
      <c r="EA60" s="201"/>
      <c r="EB60" s="201"/>
    </row>
  </sheetData>
  <sheetProtection algorithmName="SHA-512" hashValue="Tc+IVLizDWM3YFnuEqGRmvJFSBk22a6A41ysrhM3jEMbiid4lirYNamnJSuS8YU/KlBW1du71+HswvW5OVTZWw==" saltValue="7XI4xfbRFsdwMh1GN3+4Uw==" spinCount="100000" sheet="1" objects="1" scenarios="1" selectLockedCells="1"/>
  <mergeCells count="66">
    <mergeCell ref="R30:AV30"/>
    <mergeCell ref="O21:Q21"/>
    <mergeCell ref="R21:X21"/>
    <mergeCell ref="Y21:AV21"/>
    <mergeCell ref="R43:X43"/>
    <mergeCell ref="R39:AV39"/>
    <mergeCell ref="K30:Q30"/>
    <mergeCell ref="K29:Q29"/>
    <mergeCell ref="Z33:AV33"/>
    <mergeCell ref="R29:AV29"/>
    <mergeCell ref="Z34:AK34"/>
    <mergeCell ref="K39:Q39"/>
    <mergeCell ref="O22:Q22"/>
    <mergeCell ref="R22:X22"/>
    <mergeCell ref="Y22:AV22"/>
    <mergeCell ref="R23:X23"/>
    <mergeCell ref="U45:AV45"/>
    <mergeCell ref="K31:Q31"/>
    <mergeCell ref="R31:Y31"/>
    <mergeCell ref="K34:Q34"/>
    <mergeCell ref="R35:X35"/>
    <mergeCell ref="D33:X33"/>
    <mergeCell ref="K35:Q35"/>
    <mergeCell ref="Y23:AV23"/>
    <mergeCell ref="O19:Q19"/>
    <mergeCell ref="R19:X19"/>
    <mergeCell ref="Y19:AV19"/>
    <mergeCell ref="O20:Q20"/>
    <mergeCell ref="R20:X20"/>
    <mergeCell ref="Y20:AV20"/>
    <mergeCell ref="O17:Q17"/>
    <mergeCell ref="R17:X17"/>
    <mergeCell ref="Y17:AV17"/>
    <mergeCell ref="O18:Q18"/>
    <mergeCell ref="R18:X18"/>
    <mergeCell ref="Y18:AV18"/>
    <mergeCell ref="O15:Q15"/>
    <mergeCell ref="R15:X15"/>
    <mergeCell ref="Y15:AV15"/>
    <mergeCell ref="O16:Q16"/>
    <mergeCell ref="R16:X16"/>
    <mergeCell ref="Y16:AV16"/>
    <mergeCell ref="O13:Q13"/>
    <mergeCell ref="R13:X13"/>
    <mergeCell ref="Y13:AV13"/>
    <mergeCell ref="O14:Q14"/>
    <mergeCell ref="R14:X14"/>
    <mergeCell ref="Y14:AV14"/>
    <mergeCell ref="O12:Q12"/>
    <mergeCell ref="R12:X12"/>
    <mergeCell ref="Y12:AV12"/>
    <mergeCell ref="A4:AV4"/>
    <mergeCell ref="R6:X6"/>
    <mergeCell ref="Y6:AR6"/>
    <mergeCell ref="R8:X8"/>
    <mergeCell ref="Y8:AV8"/>
    <mergeCell ref="O11:Q11"/>
    <mergeCell ref="R11:X11"/>
    <mergeCell ref="Y11:AV11"/>
    <mergeCell ref="I1:AN1"/>
    <mergeCell ref="AO1:AV1"/>
    <mergeCell ref="A2:H2"/>
    <mergeCell ref="I2:AN2"/>
    <mergeCell ref="I3:AN3"/>
    <mergeCell ref="AO3:AV3"/>
    <mergeCell ref="AQ2:AV2"/>
  </mergeCells>
  <conditionalFormatting sqref="K34:Q34">
    <cfRule type="cellIs" dxfId="54" priority="5" stopIfTrue="1" operator="equal">
      <formula>"Specify Pool"</formula>
    </cfRule>
    <cfRule type="cellIs" dxfId="53" priority="6" stopIfTrue="1" operator="equal">
      <formula>"""Specify Pool"""</formula>
    </cfRule>
  </conditionalFormatting>
  <conditionalFormatting sqref="R43:X43">
    <cfRule type="cellIs" dxfId="52" priority="1" stopIfTrue="1" operator="equal">
      <formula>"Specify Pool"</formula>
    </cfRule>
    <cfRule type="cellIs" dxfId="51" priority="2" stopIfTrue="1" operator="equal">
      <formula>"""Specify Pool"""</formula>
    </cfRule>
  </conditionalFormatting>
  <dataValidations count="1">
    <dataValidation type="list" allowBlank="1" showInputMessage="1" showErrorMessage="1" sqref="Z34:AK34" xr:uid="{00000000-0002-0000-0100-000000000000}">
      <formula1>FundingChapters</formula1>
    </dataValidation>
  </dataValidations>
  <hyperlinks>
    <hyperlink ref="U45" r:id="rId1" xr:uid="{00000000-0004-0000-0100-000000000000}"/>
  </hyperlinks>
  <printOptions horizontalCentered="1"/>
  <pageMargins left="0.25" right="0.25" top="0.25" bottom="0.25" header="0" footer="0"/>
  <pageSetup scale="89" fitToHeight="0" orientation="portrait" r:id="rId2"/>
  <headerFooter alignWithMargins="0"/>
  <colBreaks count="1" manualBreakCount="1">
    <brk id="49" max="93"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7">
    <tabColor theme="0" tint="-0.249977111117893"/>
  </sheetPr>
  <dimension ref="A1:C16"/>
  <sheetViews>
    <sheetView workbookViewId="0"/>
  </sheetViews>
  <sheetFormatPr defaultRowHeight="13.2" x14ac:dyDescent="0.25"/>
  <cols>
    <col min="1" max="1" width="25.6640625" customWidth="1"/>
  </cols>
  <sheetData>
    <row r="1" spans="1:3" ht="36" customHeight="1" x14ac:dyDescent="0.3">
      <c r="A1" s="111" t="s">
        <v>996</v>
      </c>
    </row>
    <row r="2" spans="1:3" x14ac:dyDescent="0.25">
      <c r="A2" s="201" t="s">
        <v>92</v>
      </c>
      <c r="B2" s="272" t="s">
        <v>997</v>
      </c>
    </row>
    <row r="3" spans="1:3" x14ac:dyDescent="0.25">
      <c r="A3" s="201" t="s">
        <v>94</v>
      </c>
      <c r="B3" s="273" t="s">
        <v>998</v>
      </c>
    </row>
    <row r="4" spans="1:3" x14ac:dyDescent="0.25">
      <c r="A4" s="201" t="s">
        <v>95</v>
      </c>
      <c r="B4" s="273" t="s">
        <v>998</v>
      </c>
    </row>
    <row r="5" spans="1:3" x14ac:dyDescent="0.25">
      <c r="A5" s="201" t="s">
        <v>98</v>
      </c>
      <c r="B5" s="272" t="s">
        <v>997</v>
      </c>
    </row>
    <row r="6" spans="1:3" x14ac:dyDescent="0.25">
      <c r="A6" s="201" t="s">
        <v>101</v>
      </c>
      <c r="B6" s="272" t="s">
        <v>997</v>
      </c>
    </row>
    <row r="7" spans="1:3" x14ac:dyDescent="0.25">
      <c r="A7" s="201" t="s">
        <v>102</v>
      </c>
      <c r="B7" s="273" t="s">
        <v>998</v>
      </c>
    </row>
    <row r="8" spans="1:3" x14ac:dyDescent="0.25">
      <c r="A8" s="201" t="s">
        <v>103</v>
      </c>
      <c r="B8" s="272" t="s">
        <v>997</v>
      </c>
    </row>
    <row r="9" spans="1:3" x14ac:dyDescent="0.25">
      <c r="A9" s="201" t="s">
        <v>104</v>
      </c>
      <c r="B9" s="272" t="s">
        <v>997</v>
      </c>
    </row>
    <row r="10" spans="1:3" x14ac:dyDescent="0.25">
      <c r="A10" s="201" t="s">
        <v>107</v>
      </c>
      <c r="B10" s="272" t="s">
        <v>997</v>
      </c>
      <c r="C10" s="201" t="s">
        <v>999</v>
      </c>
    </row>
    <row r="11" spans="1:3" x14ac:dyDescent="0.25">
      <c r="A11" s="201" t="s">
        <v>1000</v>
      </c>
      <c r="B11" s="272" t="s">
        <v>997</v>
      </c>
      <c r="C11" s="201"/>
    </row>
    <row r="12" spans="1:3" x14ac:dyDescent="0.25">
      <c r="A12" s="201" t="s">
        <v>1001</v>
      </c>
      <c r="B12" s="272" t="s">
        <v>997</v>
      </c>
      <c r="C12" s="201"/>
    </row>
    <row r="13" spans="1:3" x14ac:dyDescent="0.25">
      <c r="A13" s="201" t="s">
        <v>1002</v>
      </c>
      <c r="B13" s="272" t="s">
        <v>997</v>
      </c>
      <c r="C13" s="201"/>
    </row>
    <row r="14" spans="1:3" x14ac:dyDescent="0.25">
      <c r="A14" s="201" t="s">
        <v>1003</v>
      </c>
      <c r="B14" s="272" t="s">
        <v>997</v>
      </c>
      <c r="C14" s="201"/>
    </row>
    <row r="15" spans="1:3" x14ac:dyDescent="0.25">
      <c r="A15" s="201" t="s">
        <v>1330</v>
      </c>
      <c r="B15" s="272" t="s">
        <v>997</v>
      </c>
      <c r="C15" s="201"/>
    </row>
    <row r="16" spans="1:3" x14ac:dyDescent="0.25">
      <c r="A16" s="201" t="s">
        <v>111</v>
      </c>
      <c r="B16" s="274" t="s">
        <v>1004</v>
      </c>
    </row>
  </sheetData>
  <sheetProtection algorithmName="SHA-512" hashValue="KbWf+RGE0Bs84QIK45grZr1EdcqnjJ3jXgFEaYMTw7Ug6PXrpDdpLJ8d/Eor7sBH+ogR33+15PT84hA+kM2qxg==" saltValue="s2jlXGNtngEGw0HVNJuq4w=="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dimension ref="A1:B187"/>
  <sheetViews>
    <sheetView workbookViewId="0"/>
  </sheetViews>
  <sheetFormatPr defaultRowHeight="13.2" x14ac:dyDescent="0.25"/>
  <cols>
    <col min="1" max="1" width="33" customWidth="1"/>
    <col min="2" max="2" width="31.6640625" customWidth="1"/>
  </cols>
  <sheetData>
    <row r="1" spans="1:2" x14ac:dyDescent="0.25">
      <c r="A1" s="3" t="s">
        <v>1005</v>
      </c>
      <c r="B1" s="3" t="s">
        <v>1006</v>
      </c>
    </row>
    <row r="2" spans="1:2" x14ac:dyDescent="0.25">
      <c r="A2" t="s">
        <v>1007</v>
      </c>
      <c r="B2" s="8" t="s">
        <v>1008</v>
      </c>
    </row>
    <row r="3" spans="1:2" x14ac:dyDescent="0.25">
      <c r="A3" t="s">
        <v>1009</v>
      </c>
      <c r="B3" s="8" t="s">
        <v>1010</v>
      </c>
    </row>
    <row r="4" spans="1:2" x14ac:dyDescent="0.25">
      <c r="A4" t="s">
        <v>1011</v>
      </c>
      <c r="B4" s="8" t="s">
        <v>1012</v>
      </c>
    </row>
    <row r="5" spans="1:2" x14ac:dyDescent="0.25">
      <c r="A5" t="s">
        <v>1013</v>
      </c>
      <c r="B5" s="8" t="s">
        <v>1014</v>
      </c>
    </row>
    <row r="6" spans="1:2" x14ac:dyDescent="0.25">
      <c r="A6" t="s">
        <v>1015</v>
      </c>
      <c r="B6" s="8" t="s">
        <v>1016</v>
      </c>
    </row>
    <row r="7" spans="1:2" x14ac:dyDescent="0.25">
      <c r="A7" t="s">
        <v>1017</v>
      </c>
      <c r="B7" s="8" t="s">
        <v>1018</v>
      </c>
    </row>
    <row r="8" spans="1:2" x14ac:dyDescent="0.25">
      <c r="A8" t="s">
        <v>1019</v>
      </c>
      <c r="B8" s="8" t="s">
        <v>1020</v>
      </c>
    </row>
    <row r="9" spans="1:2" x14ac:dyDescent="0.25">
      <c r="A9" t="s">
        <v>1021</v>
      </c>
      <c r="B9" s="8" t="s">
        <v>1022</v>
      </c>
    </row>
    <row r="10" spans="1:2" x14ac:dyDescent="0.25">
      <c r="A10" t="s">
        <v>1023</v>
      </c>
      <c r="B10" s="8" t="s">
        <v>1024</v>
      </c>
    </row>
    <row r="11" spans="1:2" x14ac:dyDescent="0.25">
      <c r="A11" t="s">
        <v>1025</v>
      </c>
      <c r="B11" s="8" t="s">
        <v>1026</v>
      </c>
    </row>
    <row r="12" spans="1:2" x14ac:dyDescent="0.25">
      <c r="A12" t="s">
        <v>1027</v>
      </c>
      <c r="B12" s="8" t="s">
        <v>1028</v>
      </c>
    </row>
    <row r="13" spans="1:2" x14ac:dyDescent="0.25">
      <c r="A13" t="s">
        <v>1029</v>
      </c>
      <c r="B13" s="8" t="s">
        <v>1030</v>
      </c>
    </row>
    <row r="14" spans="1:2" x14ac:dyDescent="0.25">
      <c r="A14" t="s">
        <v>1031</v>
      </c>
      <c r="B14" s="8" t="s">
        <v>1032</v>
      </c>
    </row>
    <row r="15" spans="1:2" x14ac:dyDescent="0.25">
      <c r="A15" t="s">
        <v>1033</v>
      </c>
      <c r="B15" s="8" t="s">
        <v>1034</v>
      </c>
    </row>
    <row r="16" spans="1:2" x14ac:dyDescent="0.25">
      <c r="A16" t="s">
        <v>1035</v>
      </c>
      <c r="B16" s="8" t="s">
        <v>1036</v>
      </c>
    </row>
    <row r="17" spans="1:2" x14ac:dyDescent="0.25">
      <c r="A17" t="s">
        <v>1037</v>
      </c>
      <c r="B17" s="8" t="s">
        <v>1038</v>
      </c>
    </row>
    <row r="18" spans="1:2" x14ac:dyDescent="0.25">
      <c r="A18" t="s">
        <v>1039</v>
      </c>
      <c r="B18" s="8" t="s">
        <v>1040</v>
      </c>
    </row>
    <row r="19" spans="1:2" x14ac:dyDescent="0.25">
      <c r="A19" t="s">
        <v>1041</v>
      </c>
      <c r="B19" s="8" t="s">
        <v>1042</v>
      </c>
    </row>
    <row r="20" spans="1:2" x14ac:dyDescent="0.25">
      <c r="A20" t="s">
        <v>1043</v>
      </c>
      <c r="B20" s="8" t="s">
        <v>1044</v>
      </c>
    </row>
    <row r="21" spans="1:2" x14ac:dyDescent="0.25">
      <c r="A21" t="s">
        <v>1045</v>
      </c>
      <c r="B21" s="8" t="s">
        <v>1046</v>
      </c>
    </row>
    <row r="22" spans="1:2" x14ac:dyDescent="0.25">
      <c r="A22" t="s">
        <v>1047</v>
      </c>
      <c r="B22" s="8" t="s">
        <v>1048</v>
      </c>
    </row>
    <row r="23" spans="1:2" x14ac:dyDescent="0.25">
      <c r="A23" t="s">
        <v>1049</v>
      </c>
      <c r="B23" s="8" t="s">
        <v>1050</v>
      </c>
    </row>
    <row r="24" spans="1:2" x14ac:dyDescent="0.25">
      <c r="A24" t="s">
        <v>1051</v>
      </c>
      <c r="B24" s="8" t="s">
        <v>1052</v>
      </c>
    </row>
    <row r="25" spans="1:2" x14ac:dyDescent="0.25">
      <c r="A25" t="s">
        <v>1053</v>
      </c>
      <c r="B25" s="8" t="s">
        <v>1054</v>
      </c>
    </row>
    <row r="26" spans="1:2" x14ac:dyDescent="0.25">
      <c r="A26" t="s">
        <v>1055</v>
      </c>
      <c r="B26" s="8" t="s">
        <v>1056</v>
      </c>
    </row>
    <row r="27" spans="1:2" x14ac:dyDescent="0.25">
      <c r="A27" t="s">
        <v>1057</v>
      </c>
      <c r="B27" s="8" t="s">
        <v>1058</v>
      </c>
    </row>
    <row r="28" spans="1:2" x14ac:dyDescent="0.25">
      <c r="A28" t="s">
        <v>1059</v>
      </c>
      <c r="B28" s="8" t="s">
        <v>1060</v>
      </c>
    </row>
    <row r="29" spans="1:2" x14ac:dyDescent="0.25">
      <c r="A29" t="s">
        <v>1061</v>
      </c>
      <c r="B29" s="8" t="s">
        <v>1062</v>
      </c>
    </row>
    <row r="30" spans="1:2" x14ac:dyDescent="0.25">
      <c r="A30" t="s">
        <v>1063</v>
      </c>
      <c r="B30" s="8" t="s">
        <v>1064</v>
      </c>
    </row>
    <row r="31" spans="1:2" x14ac:dyDescent="0.25">
      <c r="A31" t="s">
        <v>1065</v>
      </c>
      <c r="B31" s="8" t="s">
        <v>1066</v>
      </c>
    </row>
    <row r="32" spans="1:2" x14ac:dyDescent="0.25">
      <c r="A32" t="s">
        <v>1067</v>
      </c>
      <c r="B32" s="8" t="s">
        <v>1068</v>
      </c>
    </row>
    <row r="33" spans="1:2" x14ac:dyDescent="0.25">
      <c r="A33" t="s">
        <v>1069</v>
      </c>
      <c r="B33" s="8" t="s">
        <v>1070</v>
      </c>
    </row>
    <row r="34" spans="1:2" x14ac:dyDescent="0.25">
      <c r="A34" t="s">
        <v>1071</v>
      </c>
      <c r="B34" s="8" t="s">
        <v>1072</v>
      </c>
    </row>
    <row r="35" spans="1:2" x14ac:dyDescent="0.25">
      <c r="A35" t="s">
        <v>1073</v>
      </c>
      <c r="B35" s="8" t="s">
        <v>1074</v>
      </c>
    </row>
    <row r="36" spans="1:2" x14ac:dyDescent="0.25">
      <c r="A36" t="s">
        <v>1075</v>
      </c>
      <c r="B36" s="8" t="s">
        <v>1076</v>
      </c>
    </row>
    <row r="37" spans="1:2" x14ac:dyDescent="0.25">
      <c r="A37" t="s">
        <v>1077</v>
      </c>
      <c r="B37" s="8" t="s">
        <v>1078</v>
      </c>
    </row>
    <row r="38" spans="1:2" x14ac:dyDescent="0.25">
      <c r="A38" t="s">
        <v>1079</v>
      </c>
      <c r="B38" s="8" t="s">
        <v>1080</v>
      </c>
    </row>
    <row r="39" spans="1:2" x14ac:dyDescent="0.25">
      <c r="A39" t="s">
        <v>1081</v>
      </c>
      <c r="B39" s="8" t="s">
        <v>1082</v>
      </c>
    </row>
    <row r="40" spans="1:2" x14ac:dyDescent="0.25">
      <c r="A40" t="s">
        <v>1083</v>
      </c>
      <c r="B40" s="8" t="s">
        <v>1084</v>
      </c>
    </row>
    <row r="41" spans="1:2" x14ac:dyDescent="0.25">
      <c r="A41" t="s">
        <v>1085</v>
      </c>
      <c r="B41" s="8" t="s">
        <v>1086</v>
      </c>
    </row>
    <row r="42" spans="1:2" x14ac:dyDescent="0.25">
      <c r="A42" t="s">
        <v>1087</v>
      </c>
      <c r="B42" s="8" t="s">
        <v>1088</v>
      </c>
    </row>
    <row r="43" spans="1:2" x14ac:dyDescent="0.25">
      <c r="A43" t="s">
        <v>1089</v>
      </c>
      <c r="B43" s="8" t="s">
        <v>1090</v>
      </c>
    </row>
    <row r="44" spans="1:2" x14ac:dyDescent="0.25">
      <c r="A44" t="s">
        <v>1091</v>
      </c>
      <c r="B44" s="8" t="s">
        <v>1092</v>
      </c>
    </row>
    <row r="45" spans="1:2" x14ac:dyDescent="0.25">
      <c r="A45" t="s">
        <v>1093</v>
      </c>
      <c r="B45" s="8" t="s">
        <v>1094</v>
      </c>
    </row>
    <row r="46" spans="1:2" x14ac:dyDescent="0.25">
      <c r="A46" t="s">
        <v>1095</v>
      </c>
      <c r="B46" s="8" t="s">
        <v>1096</v>
      </c>
    </row>
    <row r="47" spans="1:2" x14ac:dyDescent="0.25">
      <c r="A47" t="s">
        <v>1097</v>
      </c>
      <c r="B47" s="8" t="s">
        <v>1098</v>
      </c>
    </row>
    <row r="48" spans="1:2" x14ac:dyDescent="0.25">
      <c r="A48" t="s">
        <v>1099</v>
      </c>
      <c r="B48" s="8" t="s">
        <v>1100</v>
      </c>
    </row>
    <row r="49" spans="1:2" x14ac:dyDescent="0.25">
      <c r="A49" t="s">
        <v>1101</v>
      </c>
      <c r="B49" s="8" t="s">
        <v>1102</v>
      </c>
    </row>
    <row r="50" spans="1:2" x14ac:dyDescent="0.25">
      <c r="A50" t="s">
        <v>1103</v>
      </c>
      <c r="B50" s="8" t="s">
        <v>1104</v>
      </c>
    </row>
    <row r="51" spans="1:2" x14ac:dyDescent="0.25">
      <c r="A51" t="s">
        <v>1105</v>
      </c>
      <c r="B51" s="8" t="s">
        <v>1106</v>
      </c>
    </row>
    <row r="52" spans="1:2" x14ac:dyDescent="0.25">
      <c r="A52" t="s">
        <v>1107</v>
      </c>
      <c r="B52" s="8" t="s">
        <v>1108</v>
      </c>
    </row>
    <row r="53" spans="1:2" x14ac:dyDescent="0.25">
      <c r="A53" t="s">
        <v>1109</v>
      </c>
      <c r="B53" s="8" t="s">
        <v>1110</v>
      </c>
    </row>
    <row r="54" spans="1:2" x14ac:dyDescent="0.25">
      <c r="A54" t="s">
        <v>1111</v>
      </c>
      <c r="B54" s="8" t="s">
        <v>1112</v>
      </c>
    </row>
    <row r="55" spans="1:2" x14ac:dyDescent="0.25">
      <c r="A55" t="s">
        <v>1113</v>
      </c>
      <c r="B55" s="8" t="s">
        <v>1114</v>
      </c>
    </row>
    <row r="56" spans="1:2" x14ac:dyDescent="0.25">
      <c r="A56" t="s">
        <v>1115</v>
      </c>
      <c r="B56" s="8" t="s">
        <v>1116</v>
      </c>
    </row>
    <row r="57" spans="1:2" x14ac:dyDescent="0.25">
      <c r="A57" t="s">
        <v>1117</v>
      </c>
      <c r="B57" s="8" t="s">
        <v>1118</v>
      </c>
    </row>
    <row r="58" spans="1:2" x14ac:dyDescent="0.25">
      <c r="A58" t="s">
        <v>1119</v>
      </c>
      <c r="B58" s="8" t="s">
        <v>1120</v>
      </c>
    </row>
    <row r="59" spans="1:2" x14ac:dyDescent="0.25">
      <c r="A59" t="s">
        <v>1121</v>
      </c>
      <c r="B59" s="8" t="s">
        <v>1122</v>
      </c>
    </row>
    <row r="60" spans="1:2" x14ac:dyDescent="0.25">
      <c r="A60" t="s">
        <v>1123</v>
      </c>
      <c r="B60" s="8" t="s">
        <v>1124</v>
      </c>
    </row>
    <row r="61" spans="1:2" x14ac:dyDescent="0.25">
      <c r="A61" t="s">
        <v>1125</v>
      </c>
      <c r="B61" s="8" t="s">
        <v>1126</v>
      </c>
    </row>
    <row r="62" spans="1:2" x14ac:dyDescent="0.25">
      <c r="A62" t="s">
        <v>1127</v>
      </c>
      <c r="B62" s="8" t="s">
        <v>1128</v>
      </c>
    </row>
    <row r="63" spans="1:2" x14ac:dyDescent="0.25">
      <c r="A63" t="s">
        <v>1129</v>
      </c>
      <c r="B63" s="8" t="s">
        <v>1130</v>
      </c>
    </row>
    <row r="64" spans="1:2" x14ac:dyDescent="0.25">
      <c r="A64" t="s">
        <v>1131</v>
      </c>
      <c r="B64" s="8" t="s">
        <v>1132</v>
      </c>
    </row>
    <row r="65" spans="1:2" x14ac:dyDescent="0.25">
      <c r="A65" t="s">
        <v>1133</v>
      </c>
      <c r="B65" s="8" t="s">
        <v>1134</v>
      </c>
    </row>
    <row r="66" spans="1:2" x14ac:dyDescent="0.25">
      <c r="A66" t="s">
        <v>1135</v>
      </c>
      <c r="B66" s="8" t="s">
        <v>1136</v>
      </c>
    </row>
    <row r="67" spans="1:2" x14ac:dyDescent="0.25">
      <c r="A67" t="s">
        <v>1137</v>
      </c>
      <c r="B67" s="8" t="s">
        <v>1138</v>
      </c>
    </row>
    <row r="68" spans="1:2" x14ac:dyDescent="0.25">
      <c r="A68" t="s">
        <v>1139</v>
      </c>
      <c r="B68" s="8" t="s">
        <v>1140</v>
      </c>
    </row>
    <row r="69" spans="1:2" x14ac:dyDescent="0.25">
      <c r="A69" t="s">
        <v>1141</v>
      </c>
      <c r="B69" s="8" t="s">
        <v>1142</v>
      </c>
    </row>
    <row r="70" spans="1:2" x14ac:dyDescent="0.25">
      <c r="A70" t="s">
        <v>1143</v>
      </c>
      <c r="B70" s="8" t="s">
        <v>1144</v>
      </c>
    </row>
    <row r="71" spans="1:2" x14ac:dyDescent="0.25">
      <c r="A71" t="s">
        <v>1145</v>
      </c>
      <c r="B71" s="8" t="s">
        <v>1146</v>
      </c>
    </row>
    <row r="72" spans="1:2" x14ac:dyDescent="0.25">
      <c r="A72" t="s">
        <v>1147</v>
      </c>
      <c r="B72" s="8" t="s">
        <v>1148</v>
      </c>
    </row>
    <row r="73" spans="1:2" x14ac:dyDescent="0.25">
      <c r="A73" t="s">
        <v>1149</v>
      </c>
      <c r="B73" s="8" t="s">
        <v>1150</v>
      </c>
    </row>
    <row r="74" spans="1:2" x14ac:dyDescent="0.25">
      <c r="A74" t="s">
        <v>1151</v>
      </c>
      <c r="B74" s="8" t="s">
        <v>1152</v>
      </c>
    </row>
    <row r="75" spans="1:2" x14ac:dyDescent="0.25">
      <c r="A75" t="s">
        <v>1153</v>
      </c>
      <c r="B75" s="8" t="s">
        <v>1154</v>
      </c>
    </row>
    <row r="76" spans="1:2" x14ac:dyDescent="0.25">
      <c r="A76" t="s">
        <v>1155</v>
      </c>
      <c r="B76" s="8" t="s">
        <v>1156</v>
      </c>
    </row>
    <row r="77" spans="1:2" x14ac:dyDescent="0.25">
      <c r="A77" t="s">
        <v>1157</v>
      </c>
      <c r="B77" s="8" t="s">
        <v>1158</v>
      </c>
    </row>
    <row r="78" spans="1:2" x14ac:dyDescent="0.25">
      <c r="A78" t="s">
        <v>1159</v>
      </c>
      <c r="B78" s="8" t="s">
        <v>1160</v>
      </c>
    </row>
    <row r="79" spans="1:2" x14ac:dyDescent="0.25">
      <c r="A79" t="s">
        <v>1161</v>
      </c>
      <c r="B79" s="8" t="s">
        <v>1162</v>
      </c>
    </row>
    <row r="80" spans="1:2" x14ac:dyDescent="0.25">
      <c r="A80" t="s">
        <v>1163</v>
      </c>
      <c r="B80" s="8" t="s">
        <v>1164</v>
      </c>
    </row>
    <row r="81" spans="1:2" x14ac:dyDescent="0.25">
      <c r="A81" t="s">
        <v>1165</v>
      </c>
      <c r="B81" s="8" t="s">
        <v>1166</v>
      </c>
    </row>
    <row r="82" spans="1:2" x14ac:dyDescent="0.25">
      <c r="A82" t="s">
        <v>1167</v>
      </c>
      <c r="B82" s="8" t="s">
        <v>1168</v>
      </c>
    </row>
    <row r="83" spans="1:2" x14ac:dyDescent="0.25">
      <c r="A83" t="s">
        <v>1169</v>
      </c>
      <c r="B83" s="8" t="s">
        <v>1170</v>
      </c>
    </row>
    <row r="84" spans="1:2" x14ac:dyDescent="0.25">
      <c r="A84" t="s">
        <v>1171</v>
      </c>
      <c r="B84" s="8" t="s">
        <v>1172</v>
      </c>
    </row>
    <row r="85" spans="1:2" x14ac:dyDescent="0.25">
      <c r="A85" t="s">
        <v>1173</v>
      </c>
      <c r="B85" s="8" t="s">
        <v>1174</v>
      </c>
    </row>
    <row r="86" spans="1:2" x14ac:dyDescent="0.25">
      <c r="A86" t="s">
        <v>1175</v>
      </c>
      <c r="B86" s="8" t="s">
        <v>1176</v>
      </c>
    </row>
    <row r="87" spans="1:2" x14ac:dyDescent="0.25">
      <c r="A87" t="s">
        <v>1177</v>
      </c>
      <c r="B87" s="8" t="s">
        <v>1178</v>
      </c>
    </row>
    <row r="88" spans="1:2" x14ac:dyDescent="0.25">
      <c r="A88" t="s">
        <v>1179</v>
      </c>
      <c r="B88" s="8" t="s">
        <v>1180</v>
      </c>
    </row>
    <row r="89" spans="1:2" x14ac:dyDescent="0.25">
      <c r="A89" t="s">
        <v>1181</v>
      </c>
      <c r="B89" s="8" t="s">
        <v>1182</v>
      </c>
    </row>
    <row r="90" spans="1:2" x14ac:dyDescent="0.25">
      <c r="A90" t="s">
        <v>1183</v>
      </c>
      <c r="B90" s="8" t="s">
        <v>1184</v>
      </c>
    </row>
    <row r="91" spans="1:2" x14ac:dyDescent="0.25">
      <c r="A91" t="s">
        <v>1185</v>
      </c>
      <c r="B91" s="8" t="s">
        <v>1186</v>
      </c>
    </row>
    <row r="92" spans="1:2" x14ac:dyDescent="0.25">
      <c r="A92" t="s">
        <v>1187</v>
      </c>
      <c r="B92" s="8" t="s">
        <v>1188</v>
      </c>
    </row>
    <row r="93" spans="1:2" x14ac:dyDescent="0.25">
      <c r="A93" t="s">
        <v>1189</v>
      </c>
      <c r="B93" s="8" t="s">
        <v>1190</v>
      </c>
    </row>
    <row r="94" spans="1:2" x14ac:dyDescent="0.25">
      <c r="A94" t="s">
        <v>1191</v>
      </c>
      <c r="B94" s="8" t="s">
        <v>1192</v>
      </c>
    </row>
    <row r="95" spans="1:2" x14ac:dyDescent="0.25">
      <c r="A95" t="s">
        <v>1193</v>
      </c>
      <c r="B95" s="8" t="s">
        <v>1194</v>
      </c>
    </row>
    <row r="96" spans="1:2" x14ac:dyDescent="0.25">
      <c r="A96" t="s">
        <v>1195</v>
      </c>
      <c r="B96" s="8" t="s">
        <v>1196</v>
      </c>
    </row>
    <row r="97" spans="1:2" x14ac:dyDescent="0.25">
      <c r="A97" t="s">
        <v>1197</v>
      </c>
      <c r="B97" s="8" t="s">
        <v>1198</v>
      </c>
    </row>
    <row r="98" spans="1:2" x14ac:dyDescent="0.25">
      <c r="A98" t="s">
        <v>1199</v>
      </c>
      <c r="B98" s="8" t="s">
        <v>1200</v>
      </c>
    </row>
    <row r="99" spans="1:2" x14ac:dyDescent="0.25">
      <c r="A99" t="s">
        <v>1201</v>
      </c>
      <c r="B99" s="8" t="s">
        <v>1202</v>
      </c>
    </row>
    <row r="100" spans="1:2" x14ac:dyDescent="0.25">
      <c r="A100" t="s">
        <v>1203</v>
      </c>
      <c r="B100" s="8" t="s">
        <v>1204</v>
      </c>
    </row>
    <row r="101" spans="1:2" x14ac:dyDescent="0.25">
      <c r="A101" t="s">
        <v>1205</v>
      </c>
      <c r="B101" s="8" t="s">
        <v>1206</v>
      </c>
    </row>
    <row r="102" spans="1:2" x14ac:dyDescent="0.25">
      <c r="A102" t="s">
        <v>1207</v>
      </c>
      <c r="B102" s="8" t="s">
        <v>1208</v>
      </c>
    </row>
    <row r="103" spans="1:2" x14ac:dyDescent="0.25">
      <c r="A103" t="s">
        <v>1209</v>
      </c>
      <c r="B103" s="8" t="s">
        <v>1210</v>
      </c>
    </row>
    <row r="104" spans="1:2" x14ac:dyDescent="0.25">
      <c r="A104" t="s">
        <v>1211</v>
      </c>
      <c r="B104" s="8" t="s">
        <v>1212</v>
      </c>
    </row>
    <row r="105" spans="1:2" x14ac:dyDescent="0.25">
      <c r="A105" t="s">
        <v>1213</v>
      </c>
      <c r="B105" s="8" t="s">
        <v>1214</v>
      </c>
    </row>
    <row r="106" spans="1:2" x14ac:dyDescent="0.25">
      <c r="A106" t="s">
        <v>1215</v>
      </c>
      <c r="B106" s="8" t="s">
        <v>1216</v>
      </c>
    </row>
    <row r="107" spans="1:2" x14ac:dyDescent="0.25">
      <c r="A107" t="s">
        <v>1217</v>
      </c>
      <c r="B107" s="8" t="s">
        <v>1218</v>
      </c>
    </row>
    <row r="108" spans="1:2" x14ac:dyDescent="0.25">
      <c r="A108" t="s">
        <v>1219</v>
      </c>
      <c r="B108" s="8" t="s">
        <v>1220</v>
      </c>
    </row>
    <row r="109" spans="1:2" x14ac:dyDescent="0.25">
      <c r="A109" t="s">
        <v>1221</v>
      </c>
      <c r="B109" s="8" t="s">
        <v>1222</v>
      </c>
    </row>
    <row r="110" spans="1:2" x14ac:dyDescent="0.25">
      <c r="A110" t="s">
        <v>1223</v>
      </c>
      <c r="B110" s="8" t="s">
        <v>1224</v>
      </c>
    </row>
    <row r="111" spans="1:2" x14ac:dyDescent="0.25">
      <c r="A111" t="s">
        <v>1225</v>
      </c>
      <c r="B111" s="8" t="s">
        <v>1226</v>
      </c>
    </row>
    <row r="112" spans="1:2" x14ac:dyDescent="0.25">
      <c r="A112" t="s">
        <v>1227</v>
      </c>
      <c r="B112" s="8" t="s">
        <v>1228</v>
      </c>
    </row>
    <row r="113" spans="1:2" x14ac:dyDescent="0.25">
      <c r="A113" t="s">
        <v>1229</v>
      </c>
      <c r="B113" s="8" t="s">
        <v>1230</v>
      </c>
    </row>
    <row r="114" spans="1:2" x14ac:dyDescent="0.25">
      <c r="A114" t="s">
        <v>1231</v>
      </c>
      <c r="B114" s="8" t="s">
        <v>1232</v>
      </c>
    </row>
    <row r="115" spans="1:2" x14ac:dyDescent="0.25">
      <c r="A115" t="s">
        <v>1233</v>
      </c>
      <c r="B115" s="8" t="s">
        <v>1234</v>
      </c>
    </row>
    <row r="116" spans="1:2" x14ac:dyDescent="0.25">
      <c r="A116" t="s">
        <v>1235</v>
      </c>
      <c r="B116" s="8" t="s">
        <v>1236</v>
      </c>
    </row>
    <row r="117" spans="1:2" x14ac:dyDescent="0.25">
      <c r="A117" t="s">
        <v>1237</v>
      </c>
      <c r="B117" s="8" t="s">
        <v>1238</v>
      </c>
    </row>
    <row r="118" spans="1:2" x14ac:dyDescent="0.25">
      <c r="A118" t="s">
        <v>1239</v>
      </c>
      <c r="B118" s="8" t="s">
        <v>1240</v>
      </c>
    </row>
    <row r="119" spans="1:2" x14ac:dyDescent="0.25">
      <c r="A119" t="s">
        <v>1241</v>
      </c>
      <c r="B119" s="8" t="s">
        <v>1242</v>
      </c>
    </row>
    <row r="120" spans="1:2" x14ac:dyDescent="0.25">
      <c r="A120" t="s">
        <v>1243</v>
      </c>
      <c r="B120" s="8" t="s">
        <v>1244</v>
      </c>
    </row>
    <row r="121" spans="1:2" x14ac:dyDescent="0.25">
      <c r="A121" t="s">
        <v>1245</v>
      </c>
      <c r="B121" s="8" t="s">
        <v>1246</v>
      </c>
    </row>
    <row r="122" spans="1:2" x14ac:dyDescent="0.25">
      <c r="A122" t="s">
        <v>1247</v>
      </c>
      <c r="B122" s="8" t="s">
        <v>1248</v>
      </c>
    </row>
    <row r="123" spans="1:2" x14ac:dyDescent="0.25">
      <c r="A123" t="s">
        <v>1249</v>
      </c>
      <c r="B123" s="8" t="s">
        <v>1250</v>
      </c>
    </row>
    <row r="124" spans="1:2" x14ac:dyDescent="0.25">
      <c r="A124" t="s">
        <v>1251</v>
      </c>
      <c r="B124" s="8" t="s">
        <v>1252</v>
      </c>
    </row>
    <row r="125" spans="1:2" x14ac:dyDescent="0.25">
      <c r="A125" t="s">
        <v>1253</v>
      </c>
      <c r="B125" s="8" t="s">
        <v>1254</v>
      </c>
    </row>
    <row r="126" spans="1:2" x14ac:dyDescent="0.25">
      <c r="A126" t="s">
        <v>1255</v>
      </c>
      <c r="B126" s="8" t="s">
        <v>1256</v>
      </c>
    </row>
    <row r="127" spans="1:2" x14ac:dyDescent="0.25">
      <c r="A127" t="s">
        <v>1257</v>
      </c>
      <c r="B127" s="8" t="s">
        <v>1258</v>
      </c>
    </row>
    <row r="128" spans="1:2" x14ac:dyDescent="0.25">
      <c r="A128" t="s">
        <v>1259</v>
      </c>
      <c r="B128" s="8" t="s">
        <v>1260</v>
      </c>
    </row>
    <row r="129" spans="1:2" x14ac:dyDescent="0.25">
      <c r="A129" t="s">
        <v>1261</v>
      </c>
      <c r="B129" s="8" t="s">
        <v>1262</v>
      </c>
    </row>
    <row r="130" spans="1:2" x14ac:dyDescent="0.25">
      <c r="A130" t="s">
        <v>1263</v>
      </c>
      <c r="B130" s="8" t="s">
        <v>1264</v>
      </c>
    </row>
    <row r="131" spans="1:2" x14ac:dyDescent="0.25">
      <c r="A131" t="s">
        <v>1265</v>
      </c>
      <c r="B131" s="8" t="s">
        <v>1266</v>
      </c>
    </row>
    <row r="132" spans="1:2" x14ac:dyDescent="0.25">
      <c r="A132" t="s">
        <v>1267</v>
      </c>
      <c r="B132" s="8" t="s">
        <v>1268</v>
      </c>
    </row>
    <row r="133" spans="1:2" x14ac:dyDescent="0.25">
      <c r="A133" t="s">
        <v>1269</v>
      </c>
      <c r="B133" s="8" t="s">
        <v>1270</v>
      </c>
    </row>
    <row r="134" spans="1:2" x14ac:dyDescent="0.25">
      <c r="A134" t="s">
        <v>1271</v>
      </c>
      <c r="B134" s="8" t="s">
        <v>1272</v>
      </c>
    </row>
    <row r="135" spans="1:2" x14ac:dyDescent="0.25">
      <c r="A135" t="s">
        <v>1273</v>
      </c>
      <c r="B135" s="8" t="s">
        <v>1274</v>
      </c>
    </row>
    <row r="136" spans="1:2" x14ac:dyDescent="0.25">
      <c r="A136" t="s">
        <v>1275</v>
      </c>
      <c r="B136" s="8" t="s">
        <v>1276</v>
      </c>
    </row>
    <row r="137" spans="1:2" x14ac:dyDescent="0.25">
      <c r="A137" t="s">
        <v>1277</v>
      </c>
      <c r="B137" s="8" t="s">
        <v>1278</v>
      </c>
    </row>
    <row r="138" spans="1:2" x14ac:dyDescent="0.25">
      <c r="A138" t="s">
        <v>1279</v>
      </c>
      <c r="B138" s="8" t="s">
        <v>1280</v>
      </c>
    </row>
    <row r="139" spans="1:2" x14ac:dyDescent="0.25">
      <c r="B139" s="8" t="s">
        <v>1281</v>
      </c>
    </row>
    <row r="140" spans="1:2" x14ac:dyDescent="0.25">
      <c r="B140" s="8" t="s">
        <v>1282</v>
      </c>
    </row>
    <row r="141" spans="1:2" x14ac:dyDescent="0.25">
      <c r="B141" s="8" t="s">
        <v>1283</v>
      </c>
    </row>
    <row r="142" spans="1:2" x14ac:dyDescent="0.25">
      <c r="B142" s="8" t="s">
        <v>1284</v>
      </c>
    </row>
    <row r="143" spans="1:2" x14ac:dyDescent="0.25">
      <c r="B143" s="8" t="s">
        <v>1285</v>
      </c>
    </row>
    <row r="144" spans="1:2" x14ac:dyDescent="0.25">
      <c r="B144" s="8" t="s">
        <v>1286</v>
      </c>
    </row>
    <row r="145" spans="2:2" x14ac:dyDescent="0.25">
      <c r="B145" s="8" t="s">
        <v>1287</v>
      </c>
    </row>
    <row r="146" spans="2:2" x14ac:dyDescent="0.25">
      <c r="B146" s="8" t="s">
        <v>1288</v>
      </c>
    </row>
    <row r="147" spans="2:2" x14ac:dyDescent="0.25">
      <c r="B147" s="8" t="s">
        <v>1289</v>
      </c>
    </row>
    <row r="148" spans="2:2" x14ac:dyDescent="0.25">
      <c r="B148" s="8" t="s">
        <v>1290</v>
      </c>
    </row>
    <row r="149" spans="2:2" x14ac:dyDescent="0.25">
      <c r="B149" s="8" t="s">
        <v>1291</v>
      </c>
    </row>
    <row r="150" spans="2:2" x14ac:dyDescent="0.25">
      <c r="B150" s="8" t="s">
        <v>1292</v>
      </c>
    </row>
    <row r="151" spans="2:2" x14ac:dyDescent="0.25">
      <c r="B151" s="8" t="s">
        <v>1293</v>
      </c>
    </row>
    <row r="152" spans="2:2" x14ac:dyDescent="0.25">
      <c r="B152" s="8" t="s">
        <v>1294</v>
      </c>
    </row>
    <row r="153" spans="2:2" x14ac:dyDescent="0.25">
      <c r="B153" s="8" t="s">
        <v>1295</v>
      </c>
    </row>
    <row r="154" spans="2:2" x14ac:dyDescent="0.25">
      <c r="B154" s="8" t="s">
        <v>1296</v>
      </c>
    </row>
    <row r="155" spans="2:2" x14ac:dyDescent="0.25">
      <c r="B155" s="8" t="s">
        <v>1297</v>
      </c>
    </row>
    <row r="156" spans="2:2" x14ac:dyDescent="0.25">
      <c r="B156" s="8" t="s">
        <v>1298</v>
      </c>
    </row>
    <row r="157" spans="2:2" x14ac:dyDescent="0.25">
      <c r="B157" s="8" t="s">
        <v>1299</v>
      </c>
    </row>
    <row r="158" spans="2:2" x14ac:dyDescent="0.25">
      <c r="B158" s="8" t="s">
        <v>1300</v>
      </c>
    </row>
    <row r="159" spans="2:2" x14ac:dyDescent="0.25">
      <c r="B159" s="8" t="s">
        <v>1301</v>
      </c>
    </row>
    <row r="160" spans="2:2" x14ac:dyDescent="0.25">
      <c r="B160" s="8" t="s">
        <v>1302</v>
      </c>
    </row>
    <row r="161" spans="2:2" x14ac:dyDescent="0.25">
      <c r="B161" s="8" t="s">
        <v>1303</v>
      </c>
    </row>
    <row r="162" spans="2:2" x14ac:dyDescent="0.25">
      <c r="B162" s="8" t="s">
        <v>1304</v>
      </c>
    </row>
    <row r="163" spans="2:2" x14ac:dyDescent="0.25">
      <c r="B163" s="8" t="s">
        <v>1305</v>
      </c>
    </row>
    <row r="164" spans="2:2" x14ac:dyDescent="0.25">
      <c r="B164" s="8" t="s">
        <v>1306</v>
      </c>
    </row>
    <row r="165" spans="2:2" x14ac:dyDescent="0.25">
      <c r="B165" s="8" t="s">
        <v>1307</v>
      </c>
    </row>
    <row r="166" spans="2:2" x14ac:dyDescent="0.25">
      <c r="B166" s="8" t="s">
        <v>1308</v>
      </c>
    </row>
    <row r="167" spans="2:2" x14ac:dyDescent="0.25">
      <c r="B167" s="8" t="s">
        <v>1309</v>
      </c>
    </row>
    <row r="168" spans="2:2" x14ac:dyDescent="0.25">
      <c r="B168" s="8" t="s">
        <v>1310</v>
      </c>
    </row>
    <row r="169" spans="2:2" x14ac:dyDescent="0.25">
      <c r="B169" s="8" t="s">
        <v>1311</v>
      </c>
    </row>
    <row r="170" spans="2:2" x14ac:dyDescent="0.25">
      <c r="B170" s="8" t="s">
        <v>1312</v>
      </c>
    </row>
    <row r="171" spans="2:2" x14ac:dyDescent="0.25">
      <c r="B171" s="8" t="s">
        <v>1313</v>
      </c>
    </row>
    <row r="172" spans="2:2" x14ac:dyDescent="0.25">
      <c r="B172" s="8" t="s">
        <v>1314</v>
      </c>
    </row>
    <row r="173" spans="2:2" x14ac:dyDescent="0.25">
      <c r="B173" s="8" t="s">
        <v>1315</v>
      </c>
    </row>
    <row r="174" spans="2:2" x14ac:dyDescent="0.25">
      <c r="B174" s="8" t="s">
        <v>1316</v>
      </c>
    </row>
    <row r="175" spans="2:2" x14ac:dyDescent="0.25">
      <c r="B175" s="8" t="s">
        <v>1317</v>
      </c>
    </row>
    <row r="176" spans="2:2" x14ac:dyDescent="0.25">
      <c r="B176" s="8" t="s">
        <v>1318</v>
      </c>
    </row>
    <row r="177" spans="2:2" x14ac:dyDescent="0.25">
      <c r="B177" s="8" t="s">
        <v>1319</v>
      </c>
    </row>
    <row r="178" spans="2:2" x14ac:dyDescent="0.25">
      <c r="B178" s="8" t="s">
        <v>1320</v>
      </c>
    </row>
    <row r="179" spans="2:2" x14ac:dyDescent="0.25">
      <c r="B179" s="8" t="s">
        <v>1321</v>
      </c>
    </row>
    <row r="180" spans="2:2" x14ac:dyDescent="0.25">
      <c r="B180" s="8" t="s">
        <v>1322</v>
      </c>
    </row>
    <row r="181" spans="2:2" x14ac:dyDescent="0.25">
      <c r="B181" s="8" t="s">
        <v>1323</v>
      </c>
    </row>
    <row r="182" spans="2:2" x14ac:dyDescent="0.25">
      <c r="B182" s="8" t="s">
        <v>1324</v>
      </c>
    </row>
    <row r="183" spans="2:2" x14ac:dyDescent="0.25">
      <c r="B183" s="8" t="s">
        <v>1325</v>
      </c>
    </row>
    <row r="184" spans="2:2" x14ac:dyDescent="0.25">
      <c r="B184" s="8" t="s">
        <v>1326</v>
      </c>
    </row>
    <row r="185" spans="2:2" x14ac:dyDescent="0.25">
      <c r="B185" s="8" t="s">
        <v>1327</v>
      </c>
    </row>
    <row r="186" spans="2:2" x14ac:dyDescent="0.25">
      <c r="B186" s="8" t="s">
        <v>1328</v>
      </c>
    </row>
    <row r="187" spans="2:2" x14ac:dyDescent="0.25">
      <c r="B187" s="8" t="s">
        <v>1329</v>
      </c>
    </row>
  </sheetData>
  <sheetProtection algorithmName="SHA-512" hashValue="odCHKc1122soNW/X++gN0J5QAfU9sVpoDDSQ/jbGQY9c1OnsYOV3ZfauZlltnaG/qrJkWCd6Rrc8rn7NCIlx+g==" saltValue="VO57kAIBuGmUF7nTo+imUA==" spinCount="100000" sheet="1" objects="1" scenarios="1"/>
  <phoneticPr fontId="4"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0000"/>
    <pageSetUpPr fitToPage="1"/>
  </sheetPr>
  <dimension ref="A1:AF74"/>
  <sheetViews>
    <sheetView showGridLines="0" workbookViewId="0">
      <selection activeCell="G8" sqref="G8"/>
    </sheetView>
  </sheetViews>
  <sheetFormatPr defaultColWidth="9.109375" defaultRowHeight="13.2" x14ac:dyDescent="0.25"/>
  <cols>
    <col min="1" max="1" width="4" style="201" customWidth="1"/>
    <col min="2" max="2" width="3" style="201" customWidth="1"/>
    <col min="3" max="3" width="9.109375" style="201"/>
    <col min="4" max="4" width="54.109375" style="201" customWidth="1"/>
    <col min="5" max="5" width="16.6640625" style="201" customWidth="1"/>
    <col min="6" max="6" width="3.33203125" style="230" bestFit="1" customWidth="1"/>
    <col min="7" max="21" width="13.33203125" style="201" customWidth="1"/>
    <col min="22" max="31" width="12.6640625" style="201" customWidth="1"/>
    <col min="32" max="32" width="9.109375" style="201" hidden="1" customWidth="1"/>
    <col min="33" max="16384" width="9.109375" style="201"/>
  </cols>
  <sheetData>
    <row r="1" spans="1:32" s="1" customFormat="1" ht="131.25" customHeight="1" x14ac:dyDescent="0.3">
      <c r="A1" s="318" t="str">
        <f>Summary!A2</f>
        <v>DGS-30-198</v>
      </c>
      <c r="B1" s="318"/>
      <c r="C1" s="318"/>
      <c r="D1" s="317"/>
      <c r="E1" s="317"/>
      <c r="F1" s="28"/>
      <c r="G1" s="612" t="s">
        <v>112</v>
      </c>
      <c r="H1" s="613"/>
      <c r="I1" s="613"/>
      <c r="J1" s="613"/>
      <c r="K1" s="613"/>
      <c r="L1" s="613"/>
      <c r="M1" s="613"/>
      <c r="N1" s="613"/>
      <c r="O1" s="613"/>
      <c r="P1" s="613"/>
      <c r="Q1" s="613"/>
      <c r="R1" s="613"/>
      <c r="S1" s="613"/>
      <c r="T1" s="613"/>
      <c r="U1" s="613"/>
    </row>
    <row r="2" spans="1:32" s="1" customFormat="1" ht="15" customHeight="1" x14ac:dyDescent="0.4">
      <c r="A2" s="113" t="str">
        <f>Summary!A3</f>
        <v>(Rev. 07/24)</v>
      </c>
      <c r="B2" s="278"/>
      <c r="C2" s="318"/>
      <c r="D2" s="114"/>
      <c r="F2" s="230"/>
      <c r="G2" s="468"/>
      <c r="H2" s="468"/>
      <c r="I2" s="468"/>
      <c r="J2" s="468"/>
      <c r="K2" s="468"/>
      <c r="L2" s="468"/>
      <c r="M2" s="468"/>
      <c r="N2" s="468"/>
      <c r="O2" s="468"/>
      <c r="P2" s="468"/>
      <c r="Q2" s="468"/>
      <c r="R2" s="468"/>
      <c r="S2" s="468"/>
      <c r="T2" s="468"/>
      <c r="U2" s="468"/>
      <c r="AF2" s="1" t="s">
        <v>113</v>
      </c>
    </row>
    <row r="3" spans="1:32" ht="26.1" customHeight="1" x14ac:dyDescent="0.25">
      <c r="A3" s="278"/>
      <c r="B3" s="10"/>
      <c r="C3" s="10"/>
      <c r="D3" s="10"/>
      <c r="G3" s="22" t="s">
        <v>114</v>
      </c>
      <c r="H3" s="23" t="s">
        <v>115</v>
      </c>
      <c r="I3" s="23" t="s">
        <v>116</v>
      </c>
      <c r="J3" s="23" t="s">
        <v>117</v>
      </c>
      <c r="K3" s="23" t="s">
        <v>118</v>
      </c>
      <c r="L3" s="23" t="s">
        <v>119</v>
      </c>
      <c r="M3" s="23" t="s">
        <v>120</v>
      </c>
      <c r="N3" s="23" t="s">
        <v>121</v>
      </c>
      <c r="O3" s="23" t="s">
        <v>122</v>
      </c>
      <c r="P3" s="23" t="s">
        <v>122</v>
      </c>
      <c r="Q3" s="23" t="s">
        <v>122</v>
      </c>
      <c r="R3" s="23" t="s">
        <v>122</v>
      </c>
      <c r="S3" s="23" t="s">
        <v>122</v>
      </c>
      <c r="T3" s="23" t="s">
        <v>122</v>
      </c>
      <c r="U3" s="23" t="s">
        <v>123</v>
      </c>
      <c r="AF3" s="1" t="s">
        <v>124</v>
      </c>
    </row>
    <row r="4" spans="1:32" s="200" customFormat="1" ht="15" customHeight="1" x14ac:dyDescent="0.25">
      <c r="B4" s="588"/>
      <c r="C4" s="588"/>
      <c r="D4" s="588"/>
      <c r="E4" s="224" t="s">
        <v>125</v>
      </c>
      <c r="F4" s="315"/>
      <c r="G4" s="213"/>
      <c r="H4" s="213"/>
      <c r="I4" s="213"/>
      <c r="J4" s="213"/>
      <c r="K4" s="213"/>
      <c r="L4" s="213"/>
      <c r="M4" s="213"/>
      <c r="N4" s="213"/>
      <c r="O4" s="213"/>
      <c r="P4" s="213"/>
      <c r="Q4" s="213"/>
      <c r="R4" s="213"/>
      <c r="S4" s="213"/>
      <c r="T4" s="213"/>
      <c r="U4" s="213"/>
      <c r="AF4" s="30" t="s">
        <v>126</v>
      </c>
    </row>
    <row r="5" spans="1:32" s="200" customFormat="1" ht="15" customHeight="1" x14ac:dyDescent="0.25">
      <c r="B5" s="589" t="s">
        <v>14</v>
      </c>
      <c r="C5" s="589"/>
      <c r="D5" s="589"/>
      <c r="E5" s="341"/>
      <c r="F5" s="315"/>
      <c r="G5" s="341" t="s">
        <v>127</v>
      </c>
      <c r="H5" s="341" t="s">
        <v>127</v>
      </c>
      <c r="I5" s="341" t="s">
        <v>127</v>
      </c>
      <c r="J5" s="341" t="s">
        <v>127</v>
      </c>
      <c r="K5" s="341" t="s">
        <v>127</v>
      </c>
      <c r="L5" s="341" t="s">
        <v>127</v>
      </c>
      <c r="M5" s="341" t="s">
        <v>127</v>
      </c>
      <c r="N5" s="341" t="s">
        <v>127</v>
      </c>
      <c r="O5" s="341" t="s">
        <v>127</v>
      </c>
      <c r="P5" s="341" t="s">
        <v>127</v>
      </c>
      <c r="Q5" s="341" t="s">
        <v>127</v>
      </c>
      <c r="R5" s="341" t="s">
        <v>127</v>
      </c>
      <c r="S5" s="341" t="s">
        <v>127</v>
      </c>
      <c r="T5" s="341" t="s">
        <v>127</v>
      </c>
      <c r="U5" s="341" t="s">
        <v>127</v>
      </c>
    </row>
    <row r="6" spans="1:32" s="200" customFormat="1" ht="15" customHeight="1" x14ac:dyDescent="0.25">
      <c r="B6" s="340"/>
      <c r="C6" s="340"/>
      <c r="D6" s="340"/>
      <c r="E6" s="340"/>
      <c r="F6" s="315"/>
    </row>
    <row r="7" spans="1:32" s="200" customFormat="1" ht="30" customHeight="1" thickBot="1" x14ac:dyDescent="0.3">
      <c r="A7" s="605" t="s">
        <v>128</v>
      </c>
      <c r="B7" s="606"/>
      <c r="C7" s="606"/>
      <c r="D7" s="606"/>
      <c r="E7" s="340"/>
      <c r="F7" s="315"/>
      <c r="G7" s="283"/>
      <c r="H7" s="283"/>
      <c r="I7" s="283"/>
      <c r="J7" s="283"/>
      <c r="K7" s="283"/>
      <c r="L7" s="283"/>
      <c r="M7" s="283"/>
      <c r="N7" s="283"/>
      <c r="O7" s="283"/>
      <c r="P7" s="283"/>
      <c r="Q7" s="283"/>
      <c r="R7" s="283"/>
      <c r="S7" s="283"/>
      <c r="T7" s="283"/>
      <c r="U7" s="283"/>
    </row>
    <row r="8" spans="1:32" s="200" customFormat="1" ht="15" customHeight="1" thickBot="1" x14ac:dyDescent="0.3">
      <c r="B8" s="595" t="s">
        <v>129</v>
      </c>
      <c r="C8" s="596"/>
      <c r="D8" s="597"/>
      <c r="E8" s="115">
        <f>SUM(G7:U8)</f>
        <v>0</v>
      </c>
      <c r="F8" s="315"/>
      <c r="G8" s="120"/>
      <c r="H8" s="120"/>
      <c r="I8" s="120"/>
      <c r="J8" s="120"/>
      <c r="K8" s="120"/>
      <c r="L8" s="120"/>
      <c r="M8" s="120"/>
      <c r="N8" s="120"/>
      <c r="O8" s="120"/>
      <c r="P8" s="120"/>
      <c r="Q8" s="120"/>
      <c r="R8" s="120"/>
      <c r="S8" s="120"/>
      <c r="T8" s="120"/>
      <c r="U8" s="120"/>
    </row>
    <row r="9" spans="1:32" s="200" customFormat="1" ht="15" customHeight="1" x14ac:dyDescent="0.25">
      <c r="B9" s="593"/>
      <c r="C9" s="594"/>
      <c r="D9" s="594"/>
      <c r="E9" s="340"/>
      <c r="F9" s="315"/>
      <c r="G9" s="340"/>
      <c r="H9" s="340"/>
      <c r="I9" s="340"/>
      <c r="J9" s="340"/>
      <c r="K9" s="340"/>
      <c r="L9" s="340"/>
      <c r="M9" s="340"/>
      <c r="N9" s="340"/>
      <c r="O9" s="340"/>
      <c r="P9" s="340"/>
      <c r="Q9" s="340"/>
      <c r="R9" s="340"/>
      <c r="S9" s="340"/>
      <c r="T9" s="340"/>
      <c r="U9" s="340"/>
      <c r="AF9" s="200" t="s">
        <v>130</v>
      </c>
    </row>
    <row r="10" spans="1:32" s="200" customFormat="1" ht="30" customHeight="1" x14ac:dyDescent="0.25">
      <c r="A10" s="331" t="s">
        <v>131</v>
      </c>
      <c r="D10" s="221" t="s">
        <v>132</v>
      </c>
      <c r="E10" s="468"/>
      <c r="F10" s="315"/>
      <c r="G10" s="282"/>
      <c r="H10" s="282"/>
      <c r="I10" s="282"/>
      <c r="J10" s="282"/>
      <c r="K10" s="282"/>
      <c r="L10" s="282"/>
      <c r="M10" s="282"/>
      <c r="N10" s="282"/>
      <c r="O10" s="282"/>
      <c r="P10" s="282"/>
      <c r="Q10" s="282"/>
      <c r="R10" s="282"/>
      <c r="S10" s="282"/>
      <c r="T10" s="282"/>
      <c r="U10" s="282"/>
      <c r="AF10" s="200" t="s">
        <v>133</v>
      </c>
    </row>
    <row r="11" spans="1:32" s="200" customFormat="1" ht="15" customHeight="1" x14ac:dyDescent="0.25">
      <c r="B11" s="590" t="s">
        <v>134</v>
      </c>
      <c r="C11" s="591"/>
      <c r="D11" s="592"/>
      <c r="E11" s="118">
        <f>SUM(G11:U11)</f>
        <v>0</v>
      </c>
      <c r="F11" s="315"/>
      <c r="G11" s="120"/>
      <c r="H11" s="120"/>
      <c r="I11" s="120"/>
      <c r="J11" s="120"/>
      <c r="K11" s="120"/>
      <c r="L11" s="120"/>
      <c r="M11" s="120"/>
      <c r="N11" s="120"/>
      <c r="O11" s="120"/>
      <c r="P11" s="120"/>
      <c r="Q11" s="120"/>
      <c r="R11" s="120"/>
      <c r="S11" s="120"/>
      <c r="T11" s="120"/>
      <c r="U11" s="120"/>
    </row>
    <row r="12" spans="1:32" s="200" customFormat="1" ht="15" customHeight="1" x14ac:dyDescent="0.25">
      <c r="B12" s="601" t="s">
        <v>135</v>
      </c>
      <c r="C12" s="594"/>
      <c r="D12" s="602"/>
      <c r="E12" s="118">
        <f>SUM(G12:U12)</f>
        <v>0</v>
      </c>
      <c r="F12" s="315"/>
      <c r="G12" s="219"/>
      <c r="H12" s="219"/>
      <c r="I12" s="219"/>
      <c r="J12" s="219"/>
      <c r="K12" s="219"/>
      <c r="L12" s="219"/>
      <c r="M12" s="219"/>
      <c r="N12" s="219"/>
      <c r="O12" s="219"/>
      <c r="P12" s="219"/>
      <c r="Q12" s="219"/>
      <c r="R12" s="219"/>
      <c r="S12" s="219"/>
      <c r="T12" s="219"/>
      <c r="U12" s="219"/>
    </row>
    <row r="13" spans="1:32" s="200" customFormat="1" ht="15" customHeight="1" thickBot="1" x14ac:dyDescent="0.3">
      <c r="B13" s="598" t="s">
        <v>136</v>
      </c>
      <c r="C13" s="599"/>
      <c r="D13" s="600"/>
      <c r="E13" s="214">
        <f>SUM(G13:U13)</f>
        <v>0</v>
      </c>
      <c r="F13" s="315"/>
      <c r="G13" s="220"/>
      <c r="H13" s="220"/>
      <c r="I13" s="220"/>
      <c r="J13" s="220"/>
      <c r="K13" s="220"/>
      <c r="L13" s="220"/>
      <c r="M13" s="220"/>
      <c r="N13" s="220"/>
      <c r="O13" s="220"/>
      <c r="P13" s="220"/>
      <c r="Q13" s="220"/>
      <c r="R13" s="220"/>
      <c r="S13" s="220"/>
      <c r="T13" s="220"/>
      <c r="U13" s="220"/>
    </row>
    <row r="14" spans="1:32" s="200" customFormat="1" ht="15" customHeight="1" thickBot="1" x14ac:dyDescent="0.3">
      <c r="B14" s="595" t="s">
        <v>137</v>
      </c>
      <c r="C14" s="596"/>
      <c r="D14" s="597"/>
      <c r="E14" s="115">
        <f>SUM(G14:U14)</f>
        <v>0</v>
      </c>
      <c r="F14" s="315"/>
      <c r="G14" s="119">
        <f>IF(SUM(G10:G13)="",0,SUM(G10:G13))</f>
        <v>0</v>
      </c>
      <c r="H14" s="119">
        <f t="shared" ref="H14:U14" si="0">IF(SUM(H10:H13)="",0,SUM(H10:H13))</f>
        <v>0</v>
      </c>
      <c r="I14" s="119">
        <f t="shared" si="0"/>
        <v>0</v>
      </c>
      <c r="J14" s="119">
        <f t="shared" si="0"/>
        <v>0</v>
      </c>
      <c r="K14" s="119">
        <f t="shared" si="0"/>
        <v>0</v>
      </c>
      <c r="L14" s="119">
        <f t="shared" si="0"/>
        <v>0</v>
      </c>
      <c r="M14" s="119">
        <f t="shared" si="0"/>
        <v>0</v>
      </c>
      <c r="N14" s="119">
        <f t="shared" si="0"/>
        <v>0</v>
      </c>
      <c r="O14" s="119">
        <f t="shared" si="0"/>
        <v>0</v>
      </c>
      <c r="P14" s="119">
        <f t="shared" ref="P14:T14" si="1">IF(SUM(P10:P13)="",0,SUM(P10:P13))</f>
        <v>0</v>
      </c>
      <c r="Q14" s="119">
        <f t="shared" si="1"/>
        <v>0</v>
      </c>
      <c r="R14" s="119">
        <f t="shared" si="1"/>
        <v>0</v>
      </c>
      <c r="S14" s="119">
        <f t="shared" si="1"/>
        <v>0</v>
      </c>
      <c r="T14" s="119">
        <f t="shared" si="1"/>
        <v>0</v>
      </c>
      <c r="U14" s="119">
        <f t="shared" si="0"/>
        <v>0</v>
      </c>
    </row>
    <row r="15" spans="1:32" s="200" customFormat="1" ht="15" customHeight="1" x14ac:dyDescent="0.25">
      <c r="B15" s="593"/>
      <c r="C15" s="594"/>
      <c r="D15" s="594"/>
      <c r="E15" s="340"/>
      <c r="F15" s="315"/>
      <c r="G15" s="340"/>
      <c r="H15" s="340"/>
      <c r="I15" s="340"/>
      <c r="J15" s="340"/>
      <c r="K15" s="340"/>
      <c r="L15" s="340"/>
      <c r="M15" s="340"/>
      <c r="N15" s="340"/>
      <c r="O15" s="340"/>
      <c r="P15" s="340"/>
      <c r="Q15" s="340"/>
      <c r="R15" s="340"/>
      <c r="S15" s="340"/>
      <c r="T15" s="340"/>
      <c r="U15" s="340"/>
    </row>
    <row r="16" spans="1:32" s="200" customFormat="1" ht="30" customHeight="1" x14ac:dyDescent="0.25">
      <c r="A16" s="605" t="s">
        <v>138</v>
      </c>
      <c r="B16" s="606"/>
      <c r="C16" s="606"/>
      <c r="D16" s="606"/>
      <c r="E16" s="341"/>
      <c r="F16" s="315"/>
      <c r="G16" s="283"/>
      <c r="H16" s="283"/>
      <c r="I16" s="283"/>
      <c r="J16" s="283"/>
      <c r="K16" s="283"/>
      <c r="L16" s="283"/>
      <c r="M16" s="283"/>
      <c r="N16" s="283"/>
      <c r="O16" s="283"/>
      <c r="P16" s="283"/>
      <c r="Q16" s="283"/>
      <c r="R16" s="283"/>
      <c r="S16" s="283"/>
      <c r="T16" s="283"/>
      <c r="U16" s="283"/>
    </row>
    <row r="17" spans="2:21" s="200" customFormat="1" ht="15" customHeight="1" x14ac:dyDescent="0.25">
      <c r="B17" s="590" t="s">
        <v>139</v>
      </c>
      <c r="C17" s="591"/>
      <c r="D17" s="592"/>
      <c r="E17" s="118">
        <f t="shared" ref="E17:E27" si="2">SUM(G17:U17)</f>
        <v>0</v>
      </c>
      <c r="F17" s="315"/>
      <c r="G17" s="120"/>
      <c r="H17" s="120"/>
      <c r="I17" s="120"/>
      <c r="J17" s="120"/>
      <c r="K17" s="120"/>
      <c r="L17" s="120"/>
      <c r="M17" s="120"/>
      <c r="N17" s="120"/>
      <c r="O17" s="120"/>
      <c r="P17" s="120"/>
      <c r="Q17" s="120"/>
      <c r="R17" s="120"/>
      <c r="S17" s="120"/>
      <c r="T17" s="120"/>
      <c r="U17" s="120"/>
    </row>
    <row r="18" spans="2:21" s="200" customFormat="1" ht="15" customHeight="1" x14ac:dyDescent="0.25">
      <c r="B18" s="590" t="s">
        <v>140</v>
      </c>
      <c r="C18" s="591"/>
      <c r="D18" s="592"/>
      <c r="E18" s="118">
        <f t="shared" si="2"/>
        <v>0</v>
      </c>
      <c r="F18" s="315"/>
      <c r="G18" s="120"/>
      <c r="H18" s="120"/>
      <c r="I18" s="120"/>
      <c r="J18" s="120"/>
      <c r="K18" s="120"/>
      <c r="L18" s="120"/>
      <c r="M18" s="120"/>
      <c r="N18" s="120"/>
      <c r="O18" s="120"/>
      <c r="P18" s="120"/>
      <c r="Q18" s="120"/>
      <c r="R18" s="120"/>
      <c r="S18" s="120"/>
      <c r="T18" s="120"/>
      <c r="U18" s="120"/>
    </row>
    <row r="19" spans="2:21" s="200" customFormat="1" ht="15" customHeight="1" x14ac:dyDescent="0.25">
      <c r="B19" s="590" t="s">
        <v>141</v>
      </c>
      <c r="C19" s="591"/>
      <c r="D19" s="592"/>
      <c r="E19" s="118">
        <f t="shared" si="2"/>
        <v>0</v>
      </c>
      <c r="F19" s="315"/>
      <c r="G19" s="120"/>
      <c r="H19" s="120"/>
      <c r="I19" s="120"/>
      <c r="J19" s="120"/>
      <c r="K19" s="120"/>
      <c r="L19" s="120"/>
      <c r="M19" s="120"/>
      <c r="N19" s="120"/>
      <c r="O19" s="120"/>
      <c r="P19" s="120"/>
      <c r="Q19" s="120"/>
      <c r="R19" s="120"/>
      <c r="S19" s="120"/>
      <c r="T19" s="120"/>
      <c r="U19" s="120"/>
    </row>
    <row r="20" spans="2:21" s="200" customFormat="1" ht="15" customHeight="1" x14ac:dyDescent="0.25">
      <c r="B20" s="590" t="s">
        <v>142</v>
      </c>
      <c r="C20" s="591"/>
      <c r="D20" s="592"/>
      <c r="E20" s="118">
        <f t="shared" si="2"/>
        <v>0</v>
      </c>
      <c r="F20" s="315"/>
      <c r="G20" s="120"/>
      <c r="H20" s="120"/>
      <c r="I20" s="120"/>
      <c r="J20" s="120"/>
      <c r="K20" s="120"/>
      <c r="L20" s="120"/>
      <c r="M20" s="120"/>
      <c r="N20" s="120"/>
      <c r="O20" s="120"/>
      <c r="P20" s="120"/>
      <c r="Q20" s="120"/>
      <c r="R20" s="120"/>
      <c r="S20" s="120"/>
      <c r="T20" s="120"/>
      <c r="U20" s="120"/>
    </row>
    <row r="21" spans="2:21" s="200" customFormat="1" ht="15" customHeight="1" x14ac:dyDescent="0.25">
      <c r="B21" s="590" t="s">
        <v>143</v>
      </c>
      <c r="C21" s="591"/>
      <c r="D21" s="592"/>
      <c r="E21" s="118">
        <f t="shared" si="2"/>
        <v>0</v>
      </c>
      <c r="F21" s="315"/>
      <c r="G21" s="120"/>
      <c r="H21" s="120"/>
      <c r="I21" s="120"/>
      <c r="J21" s="120"/>
      <c r="K21" s="120"/>
      <c r="L21" s="120"/>
      <c r="M21" s="120"/>
      <c r="N21" s="120"/>
      <c r="O21" s="120"/>
      <c r="P21" s="120"/>
      <c r="Q21" s="120"/>
      <c r="R21" s="120"/>
      <c r="S21" s="120"/>
      <c r="T21" s="120"/>
      <c r="U21" s="120"/>
    </row>
    <row r="22" spans="2:21" s="200" customFormat="1" ht="15" customHeight="1" x14ac:dyDescent="0.25">
      <c r="B22" s="590" t="s">
        <v>144</v>
      </c>
      <c r="C22" s="591"/>
      <c r="D22" s="592"/>
      <c r="E22" s="118">
        <f t="shared" si="2"/>
        <v>0</v>
      </c>
      <c r="F22" s="315"/>
      <c r="G22" s="120"/>
      <c r="H22" s="120"/>
      <c r="I22" s="120"/>
      <c r="J22" s="120"/>
      <c r="K22" s="120"/>
      <c r="L22" s="120"/>
      <c r="M22" s="120"/>
      <c r="N22" s="120"/>
      <c r="O22" s="120"/>
      <c r="P22" s="120"/>
      <c r="Q22" s="120"/>
      <c r="R22" s="120"/>
      <c r="S22" s="120"/>
      <c r="T22" s="120"/>
      <c r="U22" s="120"/>
    </row>
    <row r="23" spans="2:21" s="200" customFormat="1" ht="15" customHeight="1" x14ac:dyDescent="0.25">
      <c r="B23" s="590" t="s">
        <v>145</v>
      </c>
      <c r="C23" s="591"/>
      <c r="D23" s="592"/>
      <c r="E23" s="118">
        <f t="shared" si="2"/>
        <v>0</v>
      </c>
      <c r="F23" s="315"/>
      <c r="G23" s="120"/>
      <c r="H23" s="120"/>
      <c r="I23" s="120"/>
      <c r="J23" s="120"/>
      <c r="K23" s="120"/>
      <c r="L23" s="120"/>
      <c r="M23" s="120"/>
      <c r="N23" s="120"/>
      <c r="O23" s="120"/>
      <c r="P23" s="120"/>
      <c r="Q23" s="120"/>
      <c r="R23" s="120"/>
      <c r="S23" s="120"/>
      <c r="T23" s="120"/>
      <c r="U23" s="120"/>
    </row>
    <row r="24" spans="2:21" s="200" customFormat="1" ht="15" customHeight="1" x14ac:dyDescent="0.25">
      <c r="B24" s="590" t="s">
        <v>146</v>
      </c>
      <c r="C24" s="591"/>
      <c r="D24" s="592"/>
      <c r="E24" s="118">
        <f t="shared" si="2"/>
        <v>0</v>
      </c>
      <c r="F24" s="315"/>
      <c r="G24" s="120"/>
      <c r="H24" s="120"/>
      <c r="I24" s="120"/>
      <c r="J24" s="120"/>
      <c r="K24" s="120"/>
      <c r="L24" s="120"/>
      <c r="M24" s="120"/>
      <c r="N24" s="120"/>
      <c r="O24" s="120"/>
      <c r="P24" s="120"/>
      <c r="Q24" s="120"/>
      <c r="R24" s="120"/>
      <c r="S24" s="120"/>
      <c r="T24" s="120"/>
      <c r="U24" s="120"/>
    </row>
    <row r="25" spans="2:21" s="200" customFormat="1" ht="15" customHeight="1" x14ac:dyDescent="0.25">
      <c r="B25" s="590" t="s">
        <v>147</v>
      </c>
      <c r="C25" s="591"/>
      <c r="D25" s="592"/>
      <c r="E25" s="118">
        <f t="shared" si="2"/>
        <v>0</v>
      </c>
      <c r="F25" s="315"/>
      <c r="G25" s="120"/>
      <c r="H25" s="120"/>
      <c r="I25" s="120"/>
      <c r="J25" s="120"/>
      <c r="K25" s="120"/>
      <c r="L25" s="120"/>
      <c r="M25" s="120"/>
      <c r="N25" s="120"/>
      <c r="O25" s="120"/>
      <c r="P25" s="120"/>
      <c r="Q25" s="120"/>
      <c r="R25" s="120"/>
      <c r="S25" s="120"/>
      <c r="T25" s="120"/>
      <c r="U25" s="120"/>
    </row>
    <row r="26" spans="2:21" s="200" customFormat="1" ht="15" customHeight="1" x14ac:dyDescent="0.25">
      <c r="B26" s="590" t="s">
        <v>148</v>
      </c>
      <c r="C26" s="591"/>
      <c r="D26" s="592"/>
      <c r="E26" s="118">
        <f t="shared" si="2"/>
        <v>0</v>
      </c>
      <c r="F26" s="315"/>
      <c r="G26" s="120"/>
      <c r="H26" s="120"/>
      <c r="I26" s="120"/>
      <c r="J26" s="120"/>
      <c r="K26" s="120"/>
      <c r="L26" s="120"/>
      <c r="M26" s="120"/>
      <c r="N26" s="120"/>
      <c r="O26" s="120"/>
      <c r="P26" s="120"/>
      <c r="Q26" s="120"/>
      <c r="R26" s="120"/>
      <c r="S26" s="120"/>
      <c r="T26" s="120"/>
      <c r="U26" s="120"/>
    </row>
    <row r="27" spans="2:21" s="200" customFormat="1" ht="15" customHeight="1" x14ac:dyDescent="0.25">
      <c r="B27" s="590" t="s">
        <v>149</v>
      </c>
      <c r="C27" s="591"/>
      <c r="D27" s="592"/>
      <c r="E27" s="118">
        <f t="shared" si="2"/>
        <v>0</v>
      </c>
      <c r="F27" s="315"/>
      <c r="G27" s="120"/>
      <c r="H27" s="120"/>
      <c r="I27" s="120"/>
      <c r="J27" s="120"/>
      <c r="K27" s="120"/>
      <c r="L27" s="120"/>
      <c r="M27" s="120"/>
      <c r="N27" s="120"/>
      <c r="O27" s="120"/>
      <c r="P27" s="120"/>
      <c r="Q27" s="120"/>
      <c r="R27" s="120"/>
      <c r="S27" s="120"/>
      <c r="T27" s="120"/>
      <c r="U27" s="120"/>
    </row>
    <row r="28" spans="2:21" s="200" customFormat="1" ht="15" customHeight="1" x14ac:dyDescent="0.25">
      <c r="B28" s="590" t="s">
        <v>150</v>
      </c>
      <c r="C28" s="591"/>
      <c r="D28" s="592"/>
      <c r="E28" s="118">
        <f>SUM(E29:E30)</f>
        <v>0</v>
      </c>
      <c r="F28" s="315"/>
      <c r="G28" s="118"/>
      <c r="H28" s="118"/>
      <c r="I28" s="118"/>
      <c r="J28" s="118"/>
      <c r="K28" s="118"/>
      <c r="L28" s="118"/>
      <c r="M28" s="118"/>
      <c r="N28" s="118"/>
      <c r="O28" s="118"/>
      <c r="P28" s="118"/>
      <c r="Q28" s="118"/>
      <c r="R28" s="118"/>
      <c r="S28" s="118"/>
      <c r="T28" s="118"/>
      <c r="U28" s="118"/>
    </row>
    <row r="29" spans="2:21" s="200" customFormat="1" ht="15" customHeight="1" x14ac:dyDescent="0.25">
      <c r="B29" s="333"/>
      <c r="C29" s="615"/>
      <c r="D29" s="616"/>
      <c r="E29" s="118">
        <f>SUM(G29:U29)</f>
        <v>0</v>
      </c>
      <c r="F29" s="279"/>
      <c r="G29" s="120"/>
      <c r="H29" s="120"/>
      <c r="I29" s="120"/>
      <c r="J29" s="120"/>
      <c r="K29" s="120"/>
      <c r="L29" s="120"/>
      <c r="M29" s="120"/>
      <c r="N29" s="120"/>
      <c r="O29" s="120"/>
      <c r="P29" s="120"/>
      <c r="Q29" s="120"/>
      <c r="R29" s="120"/>
      <c r="S29" s="120"/>
      <c r="T29" s="120"/>
      <c r="U29" s="120"/>
    </row>
    <row r="30" spans="2:21" s="200" customFormat="1" ht="15" customHeight="1" thickBot="1" x14ac:dyDescent="0.3">
      <c r="B30" s="342"/>
      <c r="C30" s="617" t="s">
        <v>151</v>
      </c>
      <c r="D30" s="617"/>
      <c r="E30" s="118">
        <f>SUM(G30:U30)</f>
        <v>0</v>
      </c>
      <c r="F30" s="334" t="s">
        <v>152</v>
      </c>
      <c r="G30" s="222">
        <f>'Other Design - Detail'!G6</f>
        <v>0</v>
      </c>
      <c r="H30" s="222">
        <f>'Other Design - Detail'!H6</f>
        <v>0</v>
      </c>
      <c r="I30" s="222">
        <f>'Other Design - Detail'!I6</f>
        <v>0</v>
      </c>
      <c r="J30" s="222">
        <f>'Other Design - Detail'!J6</f>
        <v>0</v>
      </c>
      <c r="K30" s="222">
        <f>'Other Design - Detail'!K6</f>
        <v>0</v>
      </c>
      <c r="L30" s="222">
        <f>'Other Design - Detail'!L6</f>
        <v>0</v>
      </c>
      <c r="M30" s="222">
        <f>'Other Design - Detail'!M6</f>
        <v>0</v>
      </c>
      <c r="N30" s="222">
        <f>'Other Design - Detail'!N6</f>
        <v>0</v>
      </c>
      <c r="O30" s="222">
        <f>'Other Design - Detail'!O6</f>
        <v>0</v>
      </c>
      <c r="P30" s="222">
        <f>'Other Design - Detail'!P6</f>
        <v>0</v>
      </c>
      <c r="Q30" s="222">
        <f>'Other Design - Detail'!Q6</f>
        <v>0</v>
      </c>
      <c r="R30" s="222">
        <f>'Other Design - Detail'!R6</f>
        <v>0</v>
      </c>
      <c r="S30" s="222">
        <f>'Other Design - Detail'!S6</f>
        <v>0</v>
      </c>
      <c r="T30" s="222">
        <f>'Other Design - Detail'!T6</f>
        <v>0</v>
      </c>
      <c r="U30" s="222">
        <f>'Other Design - Detail'!U6</f>
        <v>0</v>
      </c>
    </row>
    <row r="31" spans="2:21" s="200" customFormat="1" ht="15" customHeight="1" thickBot="1" x14ac:dyDescent="0.3">
      <c r="B31" s="595" t="s">
        <v>153</v>
      </c>
      <c r="C31" s="603"/>
      <c r="D31" s="604"/>
      <c r="E31" s="115">
        <f>SUM(G31:U31)</f>
        <v>0</v>
      </c>
      <c r="F31" s="279"/>
      <c r="G31" s="119">
        <f>IF(SUM(G16:G30)="",0,SUM(G16:G30))</f>
        <v>0</v>
      </c>
      <c r="H31" s="119">
        <f t="shared" ref="H31:U31" si="3">IF(SUM(H16:H30)="",0,SUM(H16:H30))</f>
        <v>0</v>
      </c>
      <c r="I31" s="119">
        <f t="shared" si="3"/>
        <v>0</v>
      </c>
      <c r="J31" s="119">
        <f t="shared" si="3"/>
        <v>0</v>
      </c>
      <c r="K31" s="119">
        <f t="shared" si="3"/>
        <v>0</v>
      </c>
      <c r="L31" s="119">
        <f t="shared" si="3"/>
        <v>0</v>
      </c>
      <c r="M31" s="119">
        <f t="shared" si="3"/>
        <v>0</v>
      </c>
      <c r="N31" s="119">
        <f t="shared" si="3"/>
        <v>0</v>
      </c>
      <c r="O31" s="119">
        <f t="shared" si="3"/>
        <v>0</v>
      </c>
      <c r="P31" s="119">
        <f t="shared" ref="P31:T31" si="4">IF(SUM(P16:P30)="",0,SUM(P16:P30))</f>
        <v>0</v>
      </c>
      <c r="Q31" s="119">
        <f t="shared" si="4"/>
        <v>0</v>
      </c>
      <c r="R31" s="119">
        <f t="shared" si="4"/>
        <v>0</v>
      </c>
      <c r="S31" s="119">
        <f t="shared" si="4"/>
        <v>0</v>
      </c>
      <c r="T31" s="119">
        <f t="shared" si="4"/>
        <v>0</v>
      </c>
      <c r="U31" s="119">
        <f t="shared" si="3"/>
        <v>0</v>
      </c>
    </row>
    <row r="32" spans="2:21" s="200" customFormat="1" ht="15" customHeight="1" x14ac:dyDescent="0.25">
      <c r="B32" s="593"/>
      <c r="C32" s="594"/>
      <c r="D32" s="594"/>
      <c r="E32" s="340"/>
      <c r="F32" s="279"/>
      <c r="G32" s="340"/>
      <c r="H32" s="340"/>
      <c r="I32" s="340"/>
      <c r="J32" s="340"/>
      <c r="K32" s="340"/>
      <c r="L32" s="340"/>
      <c r="M32" s="340"/>
      <c r="N32" s="340"/>
      <c r="O32" s="340"/>
      <c r="P32" s="340"/>
      <c r="Q32" s="340"/>
      <c r="R32" s="340"/>
      <c r="S32" s="340"/>
      <c r="T32" s="340"/>
      <c r="U32" s="340"/>
    </row>
    <row r="33" spans="1:21" s="200" customFormat="1" ht="30" customHeight="1" x14ac:dyDescent="0.25">
      <c r="A33" s="605" t="s">
        <v>154</v>
      </c>
      <c r="B33" s="606"/>
      <c r="C33" s="606"/>
      <c r="D33" s="606"/>
      <c r="E33" s="341"/>
      <c r="F33" s="279"/>
      <c r="G33" s="283"/>
      <c r="H33" s="283"/>
      <c r="I33" s="283"/>
      <c r="J33" s="283"/>
      <c r="K33" s="283"/>
      <c r="L33" s="283"/>
      <c r="M33" s="283"/>
      <c r="N33" s="283"/>
      <c r="O33" s="283"/>
      <c r="P33" s="283"/>
      <c r="Q33" s="283"/>
      <c r="R33" s="283"/>
      <c r="S33" s="283"/>
      <c r="T33" s="283"/>
      <c r="U33" s="283"/>
    </row>
    <row r="34" spans="1:21" s="200" customFormat="1" ht="15" customHeight="1" x14ac:dyDescent="0.25">
      <c r="B34" s="609" t="s">
        <v>155</v>
      </c>
      <c r="C34" s="609"/>
      <c r="D34" s="609"/>
      <c r="E34" s="118">
        <f>SUM(G34:U34)</f>
        <v>0</v>
      </c>
      <c r="F34" s="279"/>
      <c r="G34" s="120"/>
      <c r="H34" s="120"/>
      <c r="I34" s="120"/>
      <c r="J34" s="120"/>
      <c r="K34" s="120"/>
      <c r="L34" s="120"/>
      <c r="M34" s="120"/>
      <c r="N34" s="120"/>
      <c r="O34" s="120"/>
      <c r="P34" s="120"/>
      <c r="Q34" s="120"/>
      <c r="R34" s="120"/>
      <c r="S34" s="120"/>
      <c r="T34" s="120"/>
      <c r="U34" s="120"/>
    </row>
    <row r="35" spans="1:21" s="200" customFormat="1" ht="15" customHeight="1" thickBot="1" x14ac:dyDescent="0.3">
      <c r="B35" s="590" t="s">
        <v>156</v>
      </c>
      <c r="C35" s="607"/>
      <c r="D35" s="607"/>
      <c r="E35" s="118">
        <f>SUM(G35:U35)</f>
        <v>0</v>
      </c>
      <c r="F35" s="279"/>
      <c r="G35" s="215"/>
      <c r="H35" s="215"/>
      <c r="I35" s="215"/>
      <c r="J35" s="215"/>
      <c r="K35" s="215"/>
      <c r="L35" s="215"/>
      <c r="M35" s="215"/>
      <c r="N35" s="215"/>
      <c r="O35" s="215"/>
      <c r="P35" s="215"/>
      <c r="Q35" s="215"/>
      <c r="R35" s="215"/>
      <c r="S35" s="215"/>
      <c r="T35" s="215"/>
      <c r="U35" s="215"/>
    </row>
    <row r="36" spans="1:21" s="200" customFormat="1" ht="15" customHeight="1" thickBot="1" x14ac:dyDescent="0.3">
      <c r="B36" s="595" t="s">
        <v>157</v>
      </c>
      <c r="C36" s="603"/>
      <c r="D36" s="604"/>
      <c r="E36" s="115">
        <f>SUM(G36:U36)</f>
        <v>0</v>
      </c>
      <c r="F36" s="279"/>
      <c r="G36" s="119">
        <f>IF(SUM(G33:G35)="",0,SUM(G33:G35))</f>
        <v>0</v>
      </c>
      <c r="H36" s="119">
        <f t="shared" ref="H36:U36" si="5">IF(SUM(H33:H35)="",0,SUM(H33:H35))</f>
        <v>0</v>
      </c>
      <c r="I36" s="119">
        <f t="shared" si="5"/>
        <v>0</v>
      </c>
      <c r="J36" s="119">
        <f t="shared" si="5"/>
        <v>0</v>
      </c>
      <c r="K36" s="119">
        <f t="shared" si="5"/>
        <v>0</v>
      </c>
      <c r="L36" s="119">
        <f t="shared" si="5"/>
        <v>0</v>
      </c>
      <c r="M36" s="119">
        <f t="shared" si="5"/>
        <v>0</v>
      </c>
      <c r="N36" s="119">
        <f t="shared" si="5"/>
        <v>0</v>
      </c>
      <c r="O36" s="119">
        <f t="shared" si="5"/>
        <v>0</v>
      </c>
      <c r="P36" s="119">
        <f t="shared" ref="P36:T36" si="6">IF(SUM(P33:P35)="",0,SUM(P33:P35))</f>
        <v>0</v>
      </c>
      <c r="Q36" s="119">
        <f t="shared" si="6"/>
        <v>0</v>
      </c>
      <c r="R36" s="119">
        <f t="shared" si="6"/>
        <v>0</v>
      </c>
      <c r="S36" s="119">
        <f t="shared" si="6"/>
        <v>0</v>
      </c>
      <c r="T36" s="119">
        <f t="shared" si="6"/>
        <v>0</v>
      </c>
      <c r="U36" s="119">
        <f t="shared" si="5"/>
        <v>0</v>
      </c>
    </row>
    <row r="37" spans="1:21" s="200" customFormat="1" ht="15" customHeight="1" x14ac:dyDescent="0.25">
      <c r="B37" s="605"/>
      <c r="C37" s="610"/>
      <c r="D37" s="610"/>
      <c r="E37" s="340"/>
      <c r="F37" s="279"/>
      <c r="G37" s="340"/>
      <c r="H37" s="340"/>
      <c r="I37" s="340"/>
      <c r="J37" s="340"/>
      <c r="K37" s="340"/>
      <c r="L37" s="340"/>
      <c r="M37" s="340"/>
      <c r="N37" s="340"/>
      <c r="O37" s="340"/>
      <c r="P37" s="340"/>
      <c r="Q37" s="340"/>
      <c r="R37" s="340"/>
      <c r="S37" s="340"/>
      <c r="T37" s="340"/>
      <c r="U37" s="340"/>
    </row>
    <row r="38" spans="1:21" s="200" customFormat="1" ht="30" customHeight="1" x14ac:dyDescent="0.25">
      <c r="A38" s="605" t="s">
        <v>158</v>
      </c>
      <c r="B38" s="606"/>
      <c r="C38" s="606"/>
      <c r="D38" s="606"/>
      <c r="E38" s="341"/>
      <c r="F38" s="279"/>
      <c r="G38" s="283"/>
      <c r="H38" s="283"/>
      <c r="I38" s="283"/>
      <c r="J38" s="283"/>
      <c r="K38" s="283"/>
      <c r="L38" s="283"/>
      <c r="M38" s="283"/>
      <c r="N38" s="283"/>
      <c r="O38" s="283"/>
      <c r="P38" s="283"/>
      <c r="Q38" s="283"/>
      <c r="R38" s="283"/>
      <c r="S38" s="283"/>
      <c r="T38" s="283"/>
      <c r="U38" s="283"/>
    </row>
    <row r="39" spans="1:21" s="200" customFormat="1" ht="15" customHeight="1" x14ac:dyDescent="0.25">
      <c r="B39" s="609" t="s">
        <v>159</v>
      </c>
      <c r="C39" s="609"/>
      <c r="D39" s="609"/>
      <c r="E39" s="118">
        <f>SUM(G39:U39)</f>
        <v>0</v>
      </c>
      <c r="F39" s="279"/>
      <c r="G39" s="120"/>
      <c r="H39" s="120"/>
      <c r="I39" s="120"/>
      <c r="J39" s="120"/>
      <c r="K39" s="120"/>
      <c r="L39" s="120"/>
      <c r="M39" s="120"/>
      <c r="N39" s="120"/>
      <c r="O39" s="120"/>
      <c r="P39" s="120"/>
      <c r="Q39" s="120"/>
      <c r="R39" s="120"/>
      <c r="S39" s="120"/>
      <c r="T39" s="120"/>
      <c r="U39" s="120"/>
    </row>
    <row r="40" spans="1:21" s="200" customFormat="1" ht="15" customHeight="1" x14ac:dyDescent="0.25">
      <c r="B40" s="590" t="s">
        <v>160</v>
      </c>
      <c r="C40" s="607"/>
      <c r="D40" s="607"/>
      <c r="E40" s="118">
        <f>SUM(E41:E42)</f>
        <v>0</v>
      </c>
      <c r="F40" s="279"/>
      <c r="G40" s="118"/>
      <c r="H40" s="118"/>
      <c r="I40" s="118"/>
      <c r="J40" s="118"/>
      <c r="K40" s="118"/>
      <c r="L40" s="118"/>
      <c r="M40" s="118"/>
      <c r="N40" s="118"/>
      <c r="O40" s="118"/>
      <c r="P40" s="118"/>
      <c r="Q40" s="118"/>
      <c r="R40" s="118"/>
      <c r="S40" s="118"/>
      <c r="T40" s="118"/>
      <c r="U40" s="118"/>
    </row>
    <row r="41" spans="1:21" s="200" customFormat="1" ht="15" customHeight="1" x14ac:dyDescent="0.25">
      <c r="B41" s="332"/>
      <c r="C41" s="611"/>
      <c r="D41" s="611"/>
      <c r="E41" s="118">
        <f t="shared" ref="E41:E53" si="7">SUM(G41:U41)</f>
        <v>0</v>
      </c>
      <c r="F41" s="279"/>
      <c r="G41" s="120"/>
      <c r="H41" s="120"/>
      <c r="I41" s="120"/>
      <c r="J41" s="120"/>
      <c r="K41" s="120"/>
      <c r="L41" s="120"/>
      <c r="M41" s="120"/>
      <c r="N41" s="120"/>
      <c r="O41" s="120"/>
      <c r="P41" s="120"/>
      <c r="Q41" s="120"/>
      <c r="R41" s="120"/>
      <c r="S41" s="120"/>
      <c r="T41" s="120"/>
      <c r="U41" s="120"/>
    </row>
    <row r="42" spans="1:21" s="200" customFormat="1" ht="15" customHeight="1" x14ac:dyDescent="0.25">
      <c r="B42" s="332"/>
      <c r="C42" s="608" t="s">
        <v>161</v>
      </c>
      <c r="D42" s="608"/>
      <c r="E42" s="118">
        <f t="shared" si="7"/>
        <v>0</v>
      </c>
      <c r="F42" s="280" t="s">
        <v>152</v>
      </c>
      <c r="G42" s="223">
        <f>'Work by Owner - Detail'!G6</f>
        <v>0</v>
      </c>
      <c r="H42" s="223">
        <f>'Work by Owner - Detail'!H6</f>
        <v>0</v>
      </c>
      <c r="I42" s="223">
        <f>'Work by Owner - Detail'!I6</f>
        <v>0</v>
      </c>
      <c r="J42" s="223">
        <f>'Work by Owner - Detail'!J6</f>
        <v>0</v>
      </c>
      <c r="K42" s="223">
        <f>'Work by Owner - Detail'!K6</f>
        <v>0</v>
      </c>
      <c r="L42" s="223">
        <f>'Work by Owner - Detail'!L6</f>
        <v>0</v>
      </c>
      <c r="M42" s="223">
        <f>'Work by Owner - Detail'!M6</f>
        <v>0</v>
      </c>
      <c r="N42" s="223">
        <f>'Work by Owner - Detail'!N6</f>
        <v>0</v>
      </c>
      <c r="O42" s="223">
        <f>'Work by Owner - Detail'!O6</f>
        <v>0</v>
      </c>
      <c r="P42" s="223">
        <f>'Work by Owner - Detail'!P6</f>
        <v>0</v>
      </c>
      <c r="Q42" s="223">
        <f>'Work by Owner - Detail'!Q6</f>
        <v>0</v>
      </c>
      <c r="R42" s="223">
        <f>'Work by Owner - Detail'!R6</f>
        <v>0</v>
      </c>
      <c r="S42" s="223">
        <f>'Work by Owner - Detail'!S6</f>
        <v>0</v>
      </c>
      <c r="T42" s="223">
        <f>'Work by Owner - Detail'!T6</f>
        <v>0</v>
      </c>
      <c r="U42" s="223">
        <f>'Work by Owner - Detail'!U6</f>
        <v>0</v>
      </c>
    </row>
    <row r="43" spans="1:21" s="200" customFormat="1" ht="15" customHeight="1" x14ac:dyDescent="0.25">
      <c r="B43" s="609" t="s">
        <v>162</v>
      </c>
      <c r="C43" s="609"/>
      <c r="D43" s="609"/>
      <c r="E43" s="118">
        <f t="shared" si="7"/>
        <v>0</v>
      </c>
      <c r="F43" s="279"/>
      <c r="G43" s="120"/>
      <c r="H43" s="120"/>
      <c r="I43" s="120"/>
      <c r="J43" s="120"/>
      <c r="K43" s="120"/>
      <c r="L43" s="120"/>
      <c r="M43" s="120"/>
      <c r="N43" s="120"/>
      <c r="O43" s="120"/>
      <c r="P43" s="120"/>
      <c r="Q43" s="120"/>
      <c r="R43" s="120"/>
      <c r="S43" s="120"/>
      <c r="T43" s="120"/>
      <c r="U43" s="120"/>
    </row>
    <row r="44" spans="1:21" s="200" customFormat="1" ht="15" customHeight="1" x14ac:dyDescent="0.25">
      <c r="B44" s="590" t="s">
        <v>163</v>
      </c>
      <c r="C44" s="607"/>
      <c r="D44" s="614"/>
      <c r="E44" s="118">
        <f t="shared" si="7"/>
        <v>0</v>
      </c>
      <c r="F44" s="279"/>
      <c r="G44" s="120"/>
      <c r="H44" s="120"/>
      <c r="I44" s="120"/>
      <c r="J44" s="120"/>
      <c r="K44" s="120"/>
      <c r="L44" s="120"/>
      <c r="M44" s="120"/>
      <c r="N44" s="120"/>
      <c r="O44" s="120"/>
      <c r="P44" s="120"/>
      <c r="Q44" s="120"/>
      <c r="R44" s="120"/>
      <c r="S44" s="120"/>
      <c r="T44" s="120"/>
      <c r="U44" s="120"/>
    </row>
    <row r="45" spans="1:21" s="200" customFormat="1" ht="15" customHeight="1" x14ac:dyDescent="0.25">
      <c r="B45" s="609" t="s">
        <v>164</v>
      </c>
      <c r="C45" s="609" t="s">
        <v>165</v>
      </c>
      <c r="D45" s="609"/>
      <c r="E45" s="118">
        <f t="shared" si="7"/>
        <v>0</v>
      </c>
      <c r="F45" s="279"/>
      <c r="G45" s="120"/>
      <c r="H45" s="120"/>
      <c r="I45" s="120"/>
      <c r="J45" s="120"/>
      <c r="K45" s="120"/>
      <c r="L45" s="120"/>
      <c r="M45" s="120"/>
      <c r="N45" s="120"/>
      <c r="O45" s="120"/>
      <c r="P45" s="120"/>
      <c r="Q45" s="120"/>
      <c r="R45" s="120"/>
      <c r="S45" s="120"/>
      <c r="T45" s="120"/>
      <c r="U45" s="120"/>
    </row>
    <row r="46" spans="1:21" s="200" customFormat="1" ht="15" customHeight="1" x14ac:dyDescent="0.25">
      <c r="B46" s="609" t="s">
        <v>166</v>
      </c>
      <c r="C46" s="609" t="s">
        <v>167</v>
      </c>
      <c r="D46" s="609"/>
      <c r="E46" s="118">
        <f t="shared" si="7"/>
        <v>0</v>
      </c>
      <c r="F46" s="279"/>
      <c r="G46" s="120"/>
      <c r="H46" s="120"/>
      <c r="I46" s="120"/>
      <c r="J46" s="120"/>
      <c r="K46" s="120"/>
      <c r="L46" s="120"/>
      <c r="M46" s="120"/>
      <c r="N46" s="120"/>
      <c r="O46" s="120"/>
      <c r="P46" s="120"/>
      <c r="Q46" s="120"/>
      <c r="R46" s="120"/>
      <c r="S46" s="120"/>
      <c r="T46" s="120"/>
      <c r="U46" s="120"/>
    </row>
    <row r="47" spans="1:21" s="200" customFormat="1" ht="15" customHeight="1" x14ac:dyDescent="0.25">
      <c r="B47" s="609" t="s">
        <v>168</v>
      </c>
      <c r="C47" s="609"/>
      <c r="D47" s="609"/>
      <c r="E47" s="118">
        <f t="shared" si="7"/>
        <v>0</v>
      </c>
      <c r="F47" s="279"/>
      <c r="G47" s="120"/>
      <c r="H47" s="120"/>
      <c r="I47" s="120"/>
      <c r="J47" s="120"/>
      <c r="K47" s="120"/>
      <c r="L47" s="120"/>
      <c r="M47" s="120"/>
      <c r="N47" s="120"/>
      <c r="O47" s="120"/>
      <c r="P47" s="120"/>
      <c r="Q47" s="120"/>
      <c r="R47" s="120"/>
      <c r="S47" s="120"/>
      <c r="T47" s="120"/>
      <c r="U47" s="120"/>
    </row>
    <row r="48" spans="1:21" s="200" customFormat="1" ht="15" customHeight="1" x14ac:dyDescent="0.25">
      <c r="B48" s="609" t="s">
        <v>169</v>
      </c>
      <c r="C48" s="609"/>
      <c r="D48" s="609"/>
      <c r="E48" s="118">
        <f t="shared" si="7"/>
        <v>0</v>
      </c>
      <c r="F48" s="279"/>
      <c r="G48" s="120"/>
      <c r="H48" s="120"/>
      <c r="I48" s="120"/>
      <c r="J48" s="120"/>
      <c r="K48" s="120"/>
      <c r="L48" s="120"/>
      <c r="M48" s="120"/>
      <c r="N48" s="120"/>
      <c r="O48" s="120"/>
      <c r="P48" s="120"/>
      <c r="Q48" s="120"/>
      <c r="R48" s="120"/>
      <c r="S48" s="120"/>
      <c r="T48" s="120"/>
      <c r="U48" s="120"/>
    </row>
    <row r="49" spans="1:21" s="200" customFormat="1" ht="15" customHeight="1" x14ac:dyDescent="0.25">
      <c r="B49" s="609" t="s">
        <v>170</v>
      </c>
      <c r="C49" s="609" t="s">
        <v>171</v>
      </c>
      <c r="D49" s="609"/>
      <c r="E49" s="118">
        <f t="shared" si="7"/>
        <v>0</v>
      </c>
      <c r="F49" s="279"/>
      <c r="G49" s="120"/>
      <c r="H49" s="120"/>
      <c r="I49" s="120"/>
      <c r="J49" s="120"/>
      <c r="K49" s="120"/>
      <c r="L49" s="120"/>
      <c r="M49" s="120"/>
      <c r="N49" s="120"/>
      <c r="O49" s="120"/>
      <c r="P49" s="120"/>
      <c r="Q49" s="120"/>
      <c r="R49" s="120"/>
      <c r="S49" s="120"/>
      <c r="T49" s="120"/>
      <c r="U49" s="120"/>
    </row>
    <row r="50" spans="1:21" s="200" customFormat="1" ht="15" customHeight="1" x14ac:dyDescent="0.25">
      <c r="B50" s="609" t="s">
        <v>172</v>
      </c>
      <c r="C50" s="609" t="s">
        <v>173</v>
      </c>
      <c r="D50" s="609"/>
      <c r="E50" s="118">
        <f t="shared" si="7"/>
        <v>0</v>
      </c>
      <c r="F50" s="279"/>
      <c r="G50" s="120"/>
      <c r="H50" s="120"/>
      <c r="I50" s="120"/>
      <c r="J50" s="120"/>
      <c r="K50" s="120"/>
      <c r="L50" s="120"/>
      <c r="M50" s="120"/>
      <c r="N50" s="120"/>
      <c r="O50" s="120"/>
      <c r="P50" s="120"/>
      <c r="Q50" s="120"/>
      <c r="R50" s="120"/>
      <c r="S50" s="120"/>
      <c r="T50" s="120"/>
      <c r="U50" s="120"/>
    </row>
    <row r="51" spans="1:21" s="200" customFormat="1" ht="15" customHeight="1" x14ac:dyDescent="0.25">
      <c r="B51" s="609" t="s">
        <v>174</v>
      </c>
      <c r="C51" s="609"/>
      <c r="D51" s="609"/>
      <c r="E51" s="118">
        <f t="shared" si="7"/>
        <v>0</v>
      </c>
      <c r="F51" s="279"/>
      <c r="G51" s="120"/>
      <c r="H51" s="120"/>
      <c r="I51" s="120"/>
      <c r="J51" s="120"/>
      <c r="K51" s="120"/>
      <c r="L51" s="120"/>
      <c r="M51" s="120"/>
      <c r="N51" s="120"/>
      <c r="O51" s="120"/>
      <c r="P51" s="120"/>
      <c r="Q51" s="120"/>
      <c r="R51" s="120"/>
      <c r="S51" s="120"/>
      <c r="T51" s="120"/>
      <c r="U51" s="120"/>
    </row>
    <row r="52" spans="1:21" s="200" customFormat="1" ht="15" customHeight="1" x14ac:dyDescent="0.25">
      <c r="B52" s="609" t="s">
        <v>175</v>
      </c>
      <c r="C52" s="609"/>
      <c r="D52" s="609"/>
      <c r="E52" s="118">
        <f t="shared" si="7"/>
        <v>0</v>
      </c>
      <c r="F52" s="279"/>
      <c r="G52" s="120"/>
      <c r="H52" s="120"/>
      <c r="I52" s="120"/>
      <c r="J52" s="120"/>
      <c r="K52" s="120"/>
      <c r="L52" s="120"/>
      <c r="M52" s="120"/>
      <c r="N52" s="120"/>
      <c r="O52" s="120"/>
      <c r="P52" s="120"/>
      <c r="Q52" s="120"/>
      <c r="R52" s="120"/>
      <c r="S52" s="120"/>
      <c r="T52" s="120"/>
      <c r="U52" s="120"/>
    </row>
    <row r="53" spans="1:21" s="200" customFormat="1" ht="15" customHeight="1" x14ac:dyDescent="0.25">
      <c r="B53" s="609" t="s">
        <v>176</v>
      </c>
      <c r="C53" s="609"/>
      <c r="D53" s="609"/>
      <c r="E53" s="118">
        <f t="shared" si="7"/>
        <v>0</v>
      </c>
      <c r="F53" s="279"/>
      <c r="G53" s="120"/>
      <c r="H53" s="120"/>
      <c r="I53" s="120"/>
      <c r="J53" s="120"/>
      <c r="K53" s="120"/>
      <c r="L53" s="120"/>
      <c r="M53" s="120"/>
      <c r="N53" s="120"/>
      <c r="O53" s="120"/>
      <c r="P53" s="120"/>
      <c r="Q53" s="120"/>
      <c r="R53" s="120"/>
      <c r="S53" s="120"/>
      <c r="T53" s="120"/>
      <c r="U53" s="120"/>
    </row>
    <row r="54" spans="1:21" s="200" customFormat="1" ht="15" customHeight="1" x14ac:dyDescent="0.25">
      <c r="B54" s="609" t="s">
        <v>177</v>
      </c>
      <c r="C54" s="609"/>
      <c r="D54" s="609"/>
      <c r="E54" s="118">
        <f>SUM(E55:E56)</f>
        <v>0</v>
      </c>
      <c r="F54" s="279"/>
      <c r="G54" s="118"/>
      <c r="H54" s="118"/>
      <c r="I54" s="118"/>
      <c r="J54" s="118"/>
      <c r="K54" s="118"/>
      <c r="L54" s="118"/>
      <c r="M54" s="118"/>
      <c r="N54" s="118"/>
      <c r="O54" s="118"/>
      <c r="P54" s="118"/>
      <c r="Q54" s="118"/>
      <c r="R54" s="118"/>
      <c r="S54" s="118"/>
      <c r="T54" s="118"/>
      <c r="U54" s="118"/>
    </row>
    <row r="55" spans="1:21" s="200" customFormat="1" ht="15" customHeight="1" x14ac:dyDescent="0.25">
      <c r="B55" s="332"/>
      <c r="C55" s="611"/>
      <c r="D55" s="611"/>
      <c r="E55" s="118">
        <f>SUM(G55:U55)</f>
        <v>0</v>
      </c>
      <c r="F55" s="279"/>
      <c r="G55" s="120"/>
      <c r="H55" s="120"/>
      <c r="I55" s="120"/>
      <c r="J55" s="120"/>
      <c r="K55" s="120"/>
      <c r="L55" s="120"/>
      <c r="M55" s="120"/>
      <c r="N55" s="120"/>
      <c r="O55" s="120"/>
      <c r="P55" s="120"/>
      <c r="Q55" s="120"/>
      <c r="R55" s="120"/>
      <c r="S55" s="120"/>
      <c r="T55" s="120"/>
      <c r="U55" s="120"/>
    </row>
    <row r="56" spans="1:21" s="200" customFormat="1" ht="15" customHeight="1" thickBot="1" x14ac:dyDescent="0.3">
      <c r="B56" s="332"/>
      <c r="C56" s="608" t="s">
        <v>178</v>
      </c>
      <c r="D56" s="608"/>
      <c r="E56" s="118">
        <f>SUM(G56:U56)</f>
        <v>0</v>
      </c>
      <c r="F56" s="280" t="s">
        <v>152</v>
      </c>
      <c r="G56" s="222">
        <f>'Misc - Detail'!G6</f>
        <v>0</v>
      </c>
      <c r="H56" s="222">
        <f>'Misc - Detail'!H6</f>
        <v>0</v>
      </c>
      <c r="I56" s="222">
        <f>'Misc - Detail'!I6</f>
        <v>0</v>
      </c>
      <c r="J56" s="222">
        <f>'Misc - Detail'!J6</f>
        <v>0</v>
      </c>
      <c r="K56" s="222">
        <f>'Misc - Detail'!K6</f>
        <v>0</v>
      </c>
      <c r="L56" s="222">
        <f>'Misc - Detail'!L6</f>
        <v>0</v>
      </c>
      <c r="M56" s="222">
        <f>'Misc - Detail'!M6</f>
        <v>0</v>
      </c>
      <c r="N56" s="222">
        <f>'Misc - Detail'!N6</f>
        <v>0</v>
      </c>
      <c r="O56" s="222">
        <f>'Misc - Detail'!O6</f>
        <v>0</v>
      </c>
      <c r="P56" s="222">
        <f>'Misc - Detail'!P6</f>
        <v>0</v>
      </c>
      <c r="Q56" s="222">
        <f>'Misc - Detail'!Q6</f>
        <v>0</v>
      </c>
      <c r="R56" s="222">
        <f>'Misc - Detail'!R6</f>
        <v>0</v>
      </c>
      <c r="S56" s="222">
        <f>'Misc - Detail'!S6</f>
        <v>0</v>
      </c>
      <c r="T56" s="222">
        <f>'Misc - Detail'!T6</f>
        <v>0</v>
      </c>
      <c r="U56" s="222">
        <f>'Misc - Detail'!U6</f>
        <v>0</v>
      </c>
    </row>
    <row r="57" spans="1:21" s="200" customFormat="1" ht="15" customHeight="1" thickBot="1" x14ac:dyDescent="0.3">
      <c r="B57" s="595" t="s">
        <v>179</v>
      </c>
      <c r="C57" s="603"/>
      <c r="D57" s="604"/>
      <c r="E57" s="115">
        <f>SUM(G57:U57)</f>
        <v>0</v>
      </c>
      <c r="F57" s="279"/>
      <c r="G57" s="119">
        <f>IF(SUM(G38:G56)="",0,SUM(G38:G56))</f>
        <v>0</v>
      </c>
      <c r="H57" s="119">
        <f t="shared" ref="H57:U57" si="8">IF(SUM(H38:H56)="",0,SUM(H38:H56))</f>
        <v>0</v>
      </c>
      <c r="I57" s="119">
        <f t="shared" si="8"/>
        <v>0</v>
      </c>
      <c r="J57" s="119">
        <f t="shared" si="8"/>
        <v>0</v>
      </c>
      <c r="K57" s="119">
        <f t="shared" si="8"/>
        <v>0</v>
      </c>
      <c r="L57" s="119">
        <f t="shared" si="8"/>
        <v>0</v>
      </c>
      <c r="M57" s="119">
        <f t="shared" si="8"/>
        <v>0</v>
      </c>
      <c r="N57" s="119">
        <f t="shared" si="8"/>
        <v>0</v>
      </c>
      <c r="O57" s="119">
        <f t="shared" si="8"/>
        <v>0</v>
      </c>
      <c r="P57" s="119">
        <f t="shared" ref="P57:T57" si="9">IF(SUM(P38:P56)="",0,SUM(P38:P56))</f>
        <v>0</v>
      </c>
      <c r="Q57" s="119">
        <f t="shared" si="9"/>
        <v>0</v>
      </c>
      <c r="R57" s="119">
        <f t="shared" si="9"/>
        <v>0</v>
      </c>
      <c r="S57" s="119">
        <f t="shared" si="9"/>
        <v>0</v>
      </c>
      <c r="T57" s="119">
        <f t="shared" si="9"/>
        <v>0</v>
      </c>
      <c r="U57" s="119">
        <f t="shared" si="8"/>
        <v>0</v>
      </c>
    </row>
    <row r="58" spans="1:21" s="200" customFormat="1" ht="15" customHeight="1" x14ac:dyDescent="0.25">
      <c r="B58" s="605"/>
      <c r="C58" s="610"/>
      <c r="D58" s="610"/>
      <c r="E58" s="340"/>
      <c r="F58" s="279"/>
      <c r="G58" s="340"/>
      <c r="H58" s="340"/>
      <c r="I58" s="340"/>
      <c r="J58" s="340"/>
      <c r="K58" s="340"/>
      <c r="L58" s="340"/>
      <c r="M58" s="340"/>
      <c r="N58" s="340"/>
      <c r="O58" s="340"/>
      <c r="P58" s="340"/>
      <c r="Q58" s="340"/>
      <c r="R58" s="340"/>
      <c r="S58" s="340"/>
      <c r="T58" s="340"/>
      <c r="U58" s="340"/>
    </row>
    <row r="59" spans="1:21" s="200" customFormat="1" ht="30" customHeight="1" x14ac:dyDescent="0.25">
      <c r="A59" s="605" t="s">
        <v>180</v>
      </c>
      <c r="B59" s="606"/>
      <c r="C59" s="606"/>
      <c r="D59" s="606"/>
      <c r="E59" s="341"/>
      <c r="F59" s="279"/>
      <c r="G59" s="284"/>
      <c r="H59" s="284"/>
      <c r="I59" s="284"/>
      <c r="J59" s="284"/>
      <c r="K59" s="284"/>
      <c r="L59" s="284"/>
      <c r="M59" s="284"/>
      <c r="N59" s="284"/>
      <c r="O59" s="284"/>
      <c r="P59" s="284"/>
      <c r="Q59" s="284"/>
      <c r="R59" s="284"/>
      <c r="S59" s="284"/>
      <c r="T59" s="284"/>
      <c r="U59" s="284"/>
    </row>
    <row r="60" spans="1:21" s="200" customFormat="1" ht="15" customHeight="1" x14ac:dyDescent="0.25">
      <c r="B60" s="590" t="s">
        <v>181</v>
      </c>
      <c r="C60" s="607"/>
      <c r="D60" s="607"/>
      <c r="E60" s="118"/>
      <c r="F60" s="279"/>
    </row>
    <row r="61" spans="1:21" s="200" customFormat="1" ht="15" customHeight="1" x14ac:dyDescent="0.25">
      <c r="B61" s="332"/>
      <c r="C61" s="608" t="s">
        <v>182</v>
      </c>
      <c r="D61" s="608"/>
      <c r="E61" s="118">
        <f>SUM(G61:U61)</f>
        <v>0</v>
      </c>
      <c r="F61" s="280" t="s">
        <v>152</v>
      </c>
      <c r="G61" s="223">
        <f>'Furnishings - Detail'!G6</f>
        <v>0</v>
      </c>
      <c r="H61" s="223">
        <f>'Furnishings - Detail'!H6</f>
        <v>0</v>
      </c>
      <c r="I61" s="223">
        <f>'Furnishings - Detail'!I6</f>
        <v>0</v>
      </c>
      <c r="J61" s="223">
        <f>'Furnishings - Detail'!J6</f>
        <v>0</v>
      </c>
      <c r="K61" s="223">
        <f>'Furnishings - Detail'!K6</f>
        <v>0</v>
      </c>
      <c r="L61" s="223">
        <f>'Furnishings - Detail'!L6</f>
        <v>0</v>
      </c>
      <c r="M61" s="223">
        <f>'Furnishings - Detail'!M6</f>
        <v>0</v>
      </c>
      <c r="N61" s="223">
        <f>'Furnishings - Detail'!N6</f>
        <v>0</v>
      </c>
      <c r="O61" s="223">
        <f>'Furnishings - Detail'!O6</f>
        <v>0</v>
      </c>
      <c r="P61" s="223">
        <f>'Furnishings - Detail'!P6</f>
        <v>0</v>
      </c>
      <c r="Q61" s="223">
        <f>'Furnishings - Detail'!Q6</f>
        <v>0</v>
      </c>
      <c r="R61" s="223">
        <f>'Furnishings - Detail'!R6</f>
        <v>0</v>
      </c>
      <c r="S61" s="223">
        <f>'Furnishings - Detail'!S6</f>
        <v>0</v>
      </c>
      <c r="T61" s="223">
        <f>'Furnishings - Detail'!T6</f>
        <v>0</v>
      </c>
      <c r="U61" s="223">
        <f>'Furnishings - Detail'!U6</f>
        <v>0</v>
      </c>
    </row>
    <row r="62" spans="1:21" s="200" customFormat="1" ht="15" customHeight="1" x14ac:dyDescent="0.25">
      <c r="B62" s="590" t="s">
        <v>183</v>
      </c>
      <c r="C62" s="607"/>
      <c r="D62" s="607"/>
      <c r="E62" s="118"/>
      <c r="F62" s="279"/>
      <c r="G62" s="216"/>
      <c r="H62" s="216"/>
      <c r="I62" s="216"/>
      <c r="J62" s="216"/>
      <c r="K62" s="216"/>
      <c r="L62" s="216"/>
      <c r="M62" s="216"/>
      <c r="N62" s="216"/>
      <c r="O62" s="216"/>
      <c r="P62" s="216"/>
      <c r="Q62" s="216"/>
      <c r="R62" s="216"/>
      <c r="S62" s="216"/>
      <c r="T62" s="216"/>
      <c r="U62" s="216"/>
    </row>
    <row r="63" spans="1:21" s="200" customFormat="1" ht="15" customHeight="1" thickBot="1" x14ac:dyDescent="0.3">
      <c r="B63" s="332"/>
      <c r="C63" s="608" t="s">
        <v>184</v>
      </c>
      <c r="D63" s="608"/>
      <c r="E63" s="118">
        <f>SUM(G63:U63)</f>
        <v>0</v>
      </c>
      <c r="F63" s="280" t="s">
        <v>152</v>
      </c>
      <c r="G63" s="222">
        <f>'Equipment - Detail'!G6</f>
        <v>0</v>
      </c>
      <c r="H63" s="222">
        <f>'Equipment - Detail'!H6</f>
        <v>0</v>
      </c>
      <c r="I63" s="222">
        <f>'Equipment - Detail'!I6</f>
        <v>0</v>
      </c>
      <c r="J63" s="222">
        <f>'Equipment - Detail'!J6</f>
        <v>0</v>
      </c>
      <c r="K63" s="222">
        <f>'Equipment - Detail'!K6</f>
        <v>0</v>
      </c>
      <c r="L63" s="222">
        <f>'Equipment - Detail'!L6</f>
        <v>0</v>
      </c>
      <c r="M63" s="222">
        <f>'Equipment - Detail'!M6</f>
        <v>0</v>
      </c>
      <c r="N63" s="222">
        <f>'Equipment - Detail'!N6</f>
        <v>0</v>
      </c>
      <c r="O63" s="222">
        <f>'Equipment - Detail'!O6</f>
        <v>0</v>
      </c>
      <c r="P63" s="222">
        <f>'Equipment - Detail'!P6</f>
        <v>0</v>
      </c>
      <c r="Q63" s="222">
        <f>'Equipment - Detail'!Q6</f>
        <v>0</v>
      </c>
      <c r="R63" s="222">
        <f>'Equipment - Detail'!R6</f>
        <v>0</v>
      </c>
      <c r="S63" s="222">
        <f>'Equipment - Detail'!S6</f>
        <v>0</v>
      </c>
      <c r="T63" s="222">
        <f>'Equipment - Detail'!T6</f>
        <v>0</v>
      </c>
      <c r="U63" s="222">
        <f>'Equipment - Detail'!U6</f>
        <v>0</v>
      </c>
    </row>
    <row r="64" spans="1:21" s="200" customFormat="1" ht="15" customHeight="1" thickBot="1" x14ac:dyDescent="0.3">
      <c r="B64" s="595" t="s">
        <v>185</v>
      </c>
      <c r="C64" s="603"/>
      <c r="D64" s="604"/>
      <c r="E64" s="115">
        <f>SUM(G64:U64)</f>
        <v>0</v>
      </c>
      <c r="F64" s="279"/>
      <c r="G64" s="119">
        <f>IF(SUM(G59:G63)="",0,SUM(G59:G63))</f>
        <v>0</v>
      </c>
      <c r="H64" s="119">
        <f t="shared" ref="H64:U64" si="10">IF(SUM(H59:H63)="",0,SUM(H59:H63))</f>
        <v>0</v>
      </c>
      <c r="I64" s="119">
        <f t="shared" si="10"/>
        <v>0</v>
      </c>
      <c r="J64" s="119">
        <f t="shared" si="10"/>
        <v>0</v>
      </c>
      <c r="K64" s="119">
        <f t="shared" si="10"/>
        <v>0</v>
      </c>
      <c r="L64" s="119">
        <f t="shared" si="10"/>
        <v>0</v>
      </c>
      <c r="M64" s="119">
        <f t="shared" si="10"/>
        <v>0</v>
      </c>
      <c r="N64" s="119">
        <f t="shared" si="10"/>
        <v>0</v>
      </c>
      <c r="O64" s="119">
        <f t="shared" si="10"/>
        <v>0</v>
      </c>
      <c r="P64" s="119">
        <f t="shared" ref="P64:T64" si="11">IF(SUM(P59:P63)="",0,SUM(P59:P63))</f>
        <v>0</v>
      </c>
      <c r="Q64" s="119">
        <f t="shared" si="11"/>
        <v>0</v>
      </c>
      <c r="R64" s="119">
        <f t="shared" si="11"/>
        <v>0</v>
      </c>
      <c r="S64" s="119">
        <f t="shared" si="11"/>
        <v>0</v>
      </c>
      <c r="T64" s="119">
        <f t="shared" si="11"/>
        <v>0</v>
      </c>
      <c r="U64" s="119">
        <f t="shared" si="10"/>
        <v>0</v>
      </c>
    </row>
    <row r="65" spans="1:21" s="200" customFormat="1" ht="15" customHeight="1" x14ac:dyDescent="0.25">
      <c r="B65" s="315"/>
      <c r="C65" s="315"/>
      <c r="D65" s="315"/>
      <c r="E65" s="315"/>
      <c r="F65" s="315"/>
      <c r="G65" s="315"/>
      <c r="H65" s="315"/>
      <c r="I65" s="315"/>
      <c r="J65" s="315"/>
      <c r="K65" s="315"/>
      <c r="L65" s="315"/>
      <c r="M65" s="315"/>
      <c r="N65" s="315"/>
      <c r="O65" s="315"/>
      <c r="P65" s="315"/>
      <c r="Q65" s="315"/>
      <c r="R65" s="315"/>
      <c r="S65" s="315"/>
      <c r="T65" s="315"/>
      <c r="U65" s="315"/>
    </row>
    <row r="66" spans="1:21" s="200" customFormat="1" ht="30" customHeight="1" thickBot="1" x14ac:dyDescent="0.3">
      <c r="A66" s="605" t="s">
        <v>186</v>
      </c>
      <c r="B66" s="606"/>
      <c r="C66" s="606"/>
      <c r="D66" s="606"/>
      <c r="E66" s="341"/>
      <c r="F66" s="315"/>
      <c r="G66" s="283"/>
      <c r="H66" s="283"/>
      <c r="I66" s="283"/>
      <c r="J66" s="283"/>
      <c r="K66" s="283"/>
      <c r="L66" s="283"/>
      <c r="M66" s="283"/>
      <c r="N66" s="283"/>
      <c r="O66" s="283"/>
      <c r="P66" s="283"/>
      <c r="Q66" s="283"/>
      <c r="R66" s="283"/>
      <c r="S66" s="283"/>
      <c r="T66" s="283"/>
      <c r="U66" s="283"/>
    </row>
    <row r="67" spans="1:21" s="200" customFormat="1" ht="15" customHeight="1" thickBot="1" x14ac:dyDescent="0.3">
      <c r="B67" s="595" t="s">
        <v>187</v>
      </c>
      <c r="C67" s="603"/>
      <c r="D67" s="604"/>
      <c r="E67" s="115">
        <f>SUM(G66:U67)</f>
        <v>0</v>
      </c>
      <c r="F67" s="315"/>
      <c r="G67" s="119">
        <f>IF(G2="Previous",0,IF(G14=0,0,SUM((G14/$E$14)*Summary!$AL$32)))</f>
        <v>0</v>
      </c>
      <c r="H67" s="119">
        <f>IF(H2="Previous",0,IF(H14=0,0,SUM((H14/$E$14)*Summary!$AL$32)))</f>
        <v>0</v>
      </c>
      <c r="I67" s="119">
        <f>IF(I2="Previous",0,IF(I14=0,0,SUM((I14/$E$14)*Summary!$AL$32)))</f>
        <v>0</v>
      </c>
      <c r="J67" s="119">
        <f>IF(J2="Previous",0,IF(J14=0,0,SUM((J14/$E$14)*Summary!$AL$32)))</f>
        <v>0</v>
      </c>
      <c r="K67" s="119">
        <f>IF(K2="Previous",0,IF(K14=0,0,SUM((K14/$E$14)*Summary!$AL$32)))</f>
        <v>0</v>
      </c>
      <c r="L67" s="119">
        <f>IF(L2="Previous",0,IF(L14=0,0,SUM((L14/$E$14)*Summary!$AL$32)))</f>
        <v>0</v>
      </c>
      <c r="M67" s="119">
        <f>IF(M2="Previous",0,IF(M14=0,0,SUM((M14/$E$14)*Summary!$AL$32)))</f>
        <v>0</v>
      </c>
      <c r="N67" s="119">
        <f>IF(N2="Previous",0,IF(N14=0,0,SUM((N14/$E$14)*Summary!$AL$32)))</f>
        <v>0</v>
      </c>
      <c r="O67" s="119">
        <f>IF(O2="Previous",0,IF(O14=0,0,SUM((O14/$E$14)*Summary!$AL$32)))</f>
        <v>0</v>
      </c>
      <c r="P67" s="119">
        <f>IF(P2="Previous",0,IF(P14=0,0,SUM((P14/$E$14)*Summary!$AL$32)))</f>
        <v>0</v>
      </c>
      <c r="Q67" s="119">
        <f>IF(Q2="Previous",0,IF(Q14=0,0,SUM((Q14/$E$14)*Summary!$AL$32)))</f>
        <v>0</v>
      </c>
      <c r="R67" s="119">
        <f>IF(R2="Previous",0,IF(R14=0,0,SUM((R14/$E$14)*Summary!$AL$32)))</f>
        <v>0</v>
      </c>
      <c r="S67" s="119">
        <f>IF(S2="Previous",0,IF(S14=0,0,SUM((S14/$E$14)*Summary!$AL$32)))</f>
        <v>0</v>
      </c>
      <c r="T67" s="119">
        <f>IF(T2="Previous",0,IF(T14=0,0,SUM((T14/$E$14)*Summary!$AL$32)))</f>
        <v>0</v>
      </c>
      <c r="U67" s="119">
        <f>IF(U2="Previous",0,IF(U14=0,0,SUM((U14/$E$14)*Summary!$AL$32)))</f>
        <v>0</v>
      </c>
    </row>
    <row r="68" spans="1:21" s="200" customFormat="1" ht="15" customHeight="1" x14ac:dyDescent="0.25">
      <c r="F68" s="315"/>
      <c r="G68" s="281"/>
      <c r="H68" s="281"/>
      <c r="I68" s="281"/>
      <c r="J68" s="281"/>
      <c r="K68" s="281"/>
      <c r="L68" s="281"/>
      <c r="M68" s="281"/>
      <c r="N68" s="281"/>
      <c r="O68" s="281"/>
      <c r="P68" s="281"/>
      <c r="Q68" s="281"/>
      <c r="R68" s="281"/>
      <c r="S68" s="281"/>
      <c r="T68" s="281"/>
      <c r="U68" s="281"/>
    </row>
    <row r="69" spans="1:21" s="200" customFormat="1" ht="30" customHeight="1" thickBot="1" x14ac:dyDescent="0.3">
      <c r="A69" s="605" t="s">
        <v>188</v>
      </c>
      <c r="B69" s="606"/>
      <c r="C69" s="606"/>
      <c r="D69" s="606"/>
      <c r="F69" s="315"/>
    </row>
    <row r="70" spans="1:21" s="200" customFormat="1" ht="15" customHeight="1" thickBot="1" x14ac:dyDescent="0.3">
      <c r="B70" s="595" t="s">
        <v>189</v>
      </c>
      <c r="C70" s="603"/>
      <c r="D70" s="604"/>
      <c r="E70" s="115">
        <f>SUM(G70:U70)</f>
        <v>0</v>
      </c>
      <c r="F70" s="315"/>
      <c r="G70" s="118">
        <f>SUM(G7:G8)</f>
        <v>0</v>
      </c>
      <c r="H70" s="118">
        <f t="shared" ref="H70:U70" si="12">SUM(H7:H8)</f>
        <v>0</v>
      </c>
      <c r="I70" s="118">
        <f t="shared" si="12"/>
        <v>0</v>
      </c>
      <c r="J70" s="118">
        <f t="shared" si="12"/>
        <v>0</v>
      </c>
      <c r="K70" s="118">
        <f t="shared" si="12"/>
        <v>0</v>
      </c>
      <c r="L70" s="118">
        <f t="shared" si="12"/>
        <v>0</v>
      </c>
      <c r="M70" s="118">
        <f t="shared" si="12"/>
        <v>0</v>
      </c>
      <c r="N70" s="118">
        <f t="shared" si="12"/>
        <v>0</v>
      </c>
      <c r="O70" s="118">
        <f t="shared" si="12"/>
        <v>0</v>
      </c>
      <c r="P70" s="118">
        <f t="shared" ref="P70:T70" si="13">SUM(P7:P8)</f>
        <v>0</v>
      </c>
      <c r="Q70" s="118">
        <f t="shared" si="13"/>
        <v>0</v>
      </c>
      <c r="R70" s="118">
        <f t="shared" si="13"/>
        <v>0</v>
      </c>
      <c r="S70" s="118">
        <f t="shared" si="13"/>
        <v>0</v>
      </c>
      <c r="T70" s="118">
        <f t="shared" si="13"/>
        <v>0</v>
      </c>
      <c r="U70" s="118">
        <f t="shared" si="12"/>
        <v>0</v>
      </c>
    </row>
    <row r="71" spans="1:21" s="200" customFormat="1" ht="15" customHeight="1" thickBot="1" x14ac:dyDescent="0.3">
      <c r="B71" s="595" t="s">
        <v>190</v>
      </c>
      <c r="C71" s="603"/>
      <c r="D71" s="604"/>
      <c r="E71" s="115">
        <f>SUM(G71:U71)</f>
        <v>0</v>
      </c>
      <c r="F71" s="315"/>
      <c r="G71" s="119">
        <f>G14</f>
        <v>0</v>
      </c>
      <c r="H71" s="119">
        <f t="shared" ref="H71:U71" si="14">H14</f>
        <v>0</v>
      </c>
      <c r="I71" s="119">
        <f t="shared" si="14"/>
        <v>0</v>
      </c>
      <c r="J71" s="119">
        <f t="shared" si="14"/>
        <v>0</v>
      </c>
      <c r="K71" s="119">
        <f t="shared" si="14"/>
        <v>0</v>
      </c>
      <c r="L71" s="119">
        <f t="shared" si="14"/>
        <v>0</v>
      </c>
      <c r="M71" s="119">
        <f t="shared" si="14"/>
        <v>0</v>
      </c>
      <c r="N71" s="119">
        <f t="shared" si="14"/>
        <v>0</v>
      </c>
      <c r="O71" s="119">
        <f t="shared" si="14"/>
        <v>0</v>
      </c>
      <c r="P71" s="119">
        <f t="shared" ref="P71:T71" si="15">P14</f>
        <v>0</v>
      </c>
      <c r="Q71" s="119">
        <f t="shared" si="15"/>
        <v>0</v>
      </c>
      <c r="R71" s="119">
        <f t="shared" si="15"/>
        <v>0</v>
      </c>
      <c r="S71" s="119">
        <f t="shared" si="15"/>
        <v>0</v>
      </c>
      <c r="T71" s="119">
        <f t="shared" si="15"/>
        <v>0</v>
      </c>
      <c r="U71" s="119">
        <f t="shared" si="14"/>
        <v>0</v>
      </c>
    </row>
    <row r="72" spans="1:21" s="200" customFormat="1" ht="15" customHeight="1" thickBot="1" x14ac:dyDescent="0.3">
      <c r="B72" s="595" t="s">
        <v>191</v>
      </c>
      <c r="C72" s="603"/>
      <c r="D72" s="604"/>
      <c r="E72" s="115">
        <f>SUM(G72:U72)</f>
        <v>0</v>
      </c>
      <c r="F72" s="315"/>
      <c r="G72" s="119">
        <f>(G66+G67+G57+G36+G31)</f>
        <v>0</v>
      </c>
      <c r="H72" s="119">
        <f t="shared" ref="H72:U72" si="16">(H66+H67+H57+H36+H31)</f>
        <v>0</v>
      </c>
      <c r="I72" s="119">
        <f t="shared" si="16"/>
        <v>0</v>
      </c>
      <c r="J72" s="119">
        <f t="shared" si="16"/>
        <v>0</v>
      </c>
      <c r="K72" s="119">
        <f t="shared" si="16"/>
        <v>0</v>
      </c>
      <c r="L72" s="119">
        <f t="shared" si="16"/>
        <v>0</v>
      </c>
      <c r="M72" s="119">
        <f t="shared" si="16"/>
        <v>0</v>
      </c>
      <c r="N72" s="119">
        <f t="shared" si="16"/>
        <v>0</v>
      </c>
      <c r="O72" s="119">
        <f t="shared" si="16"/>
        <v>0</v>
      </c>
      <c r="P72" s="119">
        <f t="shared" ref="P72:T72" si="17">(P66+P67+P57+P36+P31)</f>
        <v>0</v>
      </c>
      <c r="Q72" s="119">
        <f t="shared" si="17"/>
        <v>0</v>
      </c>
      <c r="R72" s="119">
        <f t="shared" si="17"/>
        <v>0</v>
      </c>
      <c r="S72" s="119">
        <f t="shared" si="17"/>
        <v>0</v>
      </c>
      <c r="T72" s="119">
        <f t="shared" si="17"/>
        <v>0</v>
      </c>
      <c r="U72" s="119">
        <f t="shared" si="16"/>
        <v>0</v>
      </c>
    </row>
    <row r="73" spans="1:21" s="200" customFormat="1" ht="15" customHeight="1" thickBot="1" x14ac:dyDescent="0.3">
      <c r="B73" s="336" t="s">
        <v>180</v>
      </c>
      <c r="C73" s="337"/>
      <c r="D73" s="338"/>
      <c r="E73" s="115">
        <f>SUM(G73:U73)</f>
        <v>0</v>
      </c>
      <c r="F73" s="315"/>
      <c r="G73" s="119">
        <f>G64</f>
        <v>0</v>
      </c>
      <c r="H73" s="119">
        <f t="shared" ref="H73:U73" si="18">H64</f>
        <v>0</v>
      </c>
      <c r="I73" s="119">
        <f t="shared" si="18"/>
        <v>0</v>
      </c>
      <c r="J73" s="119">
        <f t="shared" si="18"/>
        <v>0</v>
      </c>
      <c r="K73" s="119">
        <f t="shared" si="18"/>
        <v>0</v>
      </c>
      <c r="L73" s="119">
        <f t="shared" si="18"/>
        <v>0</v>
      </c>
      <c r="M73" s="119">
        <f t="shared" si="18"/>
        <v>0</v>
      </c>
      <c r="N73" s="119">
        <f t="shared" si="18"/>
        <v>0</v>
      </c>
      <c r="O73" s="119">
        <f t="shared" si="18"/>
        <v>0</v>
      </c>
      <c r="P73" s="119">
        <f t="shared" ref="P73:T73" si="19">P64</f>
        <v>0</v>
      </c>
      <c r="Q73" s="119">
        <f t="shared" si="19"/>
        <v>0</v>
      </c>
      <c r="R73" s="119">
        <f t="shared" si="19"/>
        <v>0</v>
      </c>
      <c r="S73" s="119">
        <f t="shared" si="19"/>
        <v>0</v>
      </c>
      <c r="T73" s="119">
        <f t="shared" si="19"/>
        <v>0</v>
      </c>
      <c r="U73" s="119">
        <f t="shared" si="18"/>
        <v>0</v>
      </c>
    </row>
    <row r="74" spans="1:21" s="200" customFormat="1" ht="15" customHeight="1" thickBot="1" x14ac:dyDescent="0.3">
      <c r="B74" s="595" t="s">
        <v>192</v>
      </c>
      <c r="C74" s="603"/>
      <c r="D74" s="604"/>
      <c r="E74" s="115">
        <f>SUM(G74:U74)</f>
        <v>0</v>
      </c>
      <c r="F74" s="315"/>
      <c r="G74" s="115">
        <f>SUM(G69:G73)</f>
        <v>0</v>
      </c>
      <c r="H74" s="115">
        <f t="shared" ref="H74:U74" si="20">SUM(H70:H73)</f>
        <v>0</v>
      </c>
      <c r="I74" s="115">
        <f t="shared" si="20"/>
        <v>0</v>
      </c>
      <c r="J74" s="115">
        <f t="shared" si="20"/>
        <v>0</v>
      </c>
      <c r="K74" s="115">
        <f t="shared" si="20"/>
        <v>0</v>
      </c>
      <c r="L74" s="115">
        <f t="shared" si="20"/>
        <v>0</v>
      </c>
      <c r="M74" s="115">
        <f t="shared" si="20"/>
        <v>0</v>
      </c>
      <c r="N74" s="115">
        <f t="shared" si="20"/>
        <v>0</v>
      </c>
      <c r="O74" s="115">
        <f t="shared" si="20"/>
        <v>0</v>
      </c>
      <c r="P74" s="115">
        <f t="shared" ref="P74:T74" si="21">SUM(P70:P73)</f>
        <v>0</v>
      </c>
      <c r="Q74" s="115">
        <f t="shared" si="21"/>
        <v>0</v>
      </c>
      <c r="R74" s="115">
        <f t="shared" si="21"/>
        <v>0</v>
      </c>
      <c r="S74" s="115">
        <f t="shared" si="21"/>
        <v>0</v>
      </c>
      <c r="T74" s="115">
        <f t="shared" si="21"/>
        <v>0</v>
      </c>
      <c r="U74" s="115">
        <f t="shared" si="20"/>
        <v>0</v>
      </c>
    </row>
  </sheetData>
  <sheetProtection algorithmName="SHA-512" hashValue="YF66ct5tBJ22cJcVIYe1dDnSNPBcSYwnLIdj8akzPEyZE7zfzOxYLnq2sk22mDBiHUsOB2V5qn8QWggAlhajPA==" saltValue="t5nJvMqgikIOi5kOO1BT7g==" spinCount="100000" sheet="1" objects="1" scenarios="1" selectLockedCells="1"/>
  <mergeCells count="67">
    <mergeCell ref="G1:U1"/>
    <mergeCell ref="C61:D61"/>
    <mergeCell ref="C56:D56"/>
    <mergeCell ref="A7:D7"/>
    <mergeCell ref="A66:D66"/>
    <mergeCell ref="A16:D16"/>
    <mergeCell ref="B43:D43"/>
    <mergeCell ref="B44:D44"/>
    <mergeCell ref="C29:D29"/>
    <mergeCell ref="C30:D30"/>
    <mergeCell ref="B24:D24"/>
    <mergeCell ref="B14:D14"/>
    <mergeCell ref="B48:D48"/>
    <mergeCell ref="B49:D49"/>
    <mergeCell ref="B50:D50"/>
    <mergeCell ref="B20:D20"/>
    <mergeCell ref="B67:D67"/>
    <mergeCell ref="B32:D32"/>
    <mergeCell ref="B58:D58"/>
    <mergeCell ref="B31:D31"/>
    <mergeCell ref="B36:D36"/>
    <mergeCell ref="B57:D57"/>
    <mergeCell ref="B60:D60"/>
    <mergeCell ref="B51:D51"/>
    <mergeCell ref="B52:D52"/>
    <mergeCell ref="B53:D53"/>
    <mergeCell ref="B54:D54"/>
    <mergeCell ref="C55:D55"/>
    <mergeCell ref="C41:D41"/>
    <mergeCell ref="C42:D42"/>
    <mergeCell ref="B45:D45"/>
    <mergeCell ref="B34:D34"/>
    <mergeCell ref="B35:D35"/>
    <mergeCell ref="B27:D27"/>
    <mergeCell ref="B28:D28"/>
    <mergeCell ref="A59:D59"/>
    <mergeCell ref="A38:D38"/>
    <mergeCell ref="B46:D46"/>
    <mergeCell ref="B37:D37"/>
    <mergeCell ref="B62:D62"/>
    <mergeCell ref="C63:D63"/>
    <mergeCell ref="B47:D47"/>
    <mergeCell ref="B64:D64"/>
    <mergeCell ref="B39:D39"/>
    <mergeCell ref="B40:D40"/>
    <mergeCell ref="B21:D21"/>
    <mergeCell ref="A33:D33"/>
    <mergeCell ref="B22:D22"/>
    <mergeCell ref="B23:D23"/>
    <mergeCell ref="B25:D25"/>
    <mergeCell ref="B26:D26"/>
    <mergeCell ref="B71:D71"/>
    <mergeCell ref="B72:D72"/>
    <mergeCell ref="B74:D74"/>
    <mergeCell ref="A69:D69"/>
    <mergeCell ref="B70:D70"/>
    <mergeCell ref="B4:D4"/>
    <mergeCell ref="B5:D5"/>
    <mergeCell ref="B17:D17"/>
    <mergeCell ref="B18:D18"/>
    <mergeCell ref="B19:D19"/>
    <mergeCell ref="B15:D15"/>
    <mergeCell ref="B9:D9"/>
    <mergeCell ref="B8:D8"/>
    <mergeCell ref="B11:D11"/>
    <mergeCell ref="B13:D13"/>
    <mergeCell ref="B12:D12"/>
  </mergeCells>
  <phoneticPr fontId="54" type="noConversion"/>
  <conditionalFormatting sqref="G7:U7">
    <cfRule type="expression" dxfId="50" priority="3">
      <formula>G$2="Previous"</formula>
    </cfRule>
  </conditionalFormatting>
  <conditionalFormatting sqref="G10:U10">
    <cfRule type="expression" dxfId="49" priority="15">
      <formula>G$2="Previous"</formula>
    </cfRule>
  </conditionalFormatting>
  <conditionalFormatting sqref="G16:U16">
    <cfRule type="expression" dxfId="48" priority="13">
      <formula>G$2="Previous"</formula>
    </cfRule>
  </conditionalFormatting>
  <conditionalFormatting sqref="G33:U33">
    <cfRule type="expression" dxfId="47" priority="11">
      <formula>G$2="Previous"</formula>
    </cfRule>
  </conditionalFormatting>
  <conditionalFormatting sqref="G38:U38">
    <cfRule type="expression" dxfId="46" priority="9">
      <formula>G$2="Previous"</formula>
    </cfRule>
  </conditionalFormatting>
  <conditionalFormatting sqref="G59:U59">
    <cfRule type="expression" dxfId="45" priority="7">
      <formula>G$2="Previous"</formula>
    </cfRule>
  </conditionalFormatting>
  <conditionalFormatting sqref="G66:U66">
    <cfRule type="expression" dxfId="44" priority="5">
      <formula>G$2="Previous"</formula>
    </cfRule>
  </conditionalFormatting>
  <dataValidations disablePrompts="1" count="2">
    <dataValidation type="list" allowBlank="1" showInputMessage="1" showErrorMessage="1" sqref="G2:U2" xr:uid="{00000000-0002-0000-0200-000000000000}">
      <formula1>$AF$1:$AF$4</formula1>
    </dataValidation>
    <dataValidation type="list" allowBlank="1" showInputMessage="1" showErrorMessage="1" sqref="E10" xr:uid="{00000000-0002-0000-0200-000001000000}">
      <formula1>$AF$8:$AF$10</formula1>
    </dataValidation>
  </dataValidations>
  <hyperlinks>
    <hyperlink ref="C42:D42" location="'Work by Owner - Detail'!G8" display="Detailed Backup List of Work by Owner" xr:uid="{00000000-0004-0000-0200-000000000000}"/>
    <hyperlink ref="C56:D56" location="'Misc - Detail'!G8" display="Detailed Backup List of Misc. Other Costs" xr:uid="{00000000-0004-0000-0200-000001000000}"/>
    <hyperlink ref="C61:D61" location="'Furnishings - Detail'!G8" display="Detailed Backup List of Furnishings" xr:uid="{00000000-0004-0000-0200-000002000000}"/>
    <hyperlink ref="C63:D63" location="'Equipment - Detail'!A1" display="Detailed Backup of Movable Equipment" xr:uid="{00000000-0004-0000-0200-000003000000}"/>
    <hyperlink ref="F42" location="'Work by Owner - Detail'!G8" display="&gt;&gt;" xr:uid="{00000000-0004-0000-0200-000004000000}"/>
    <hyperlink ref="F56" location="'Misc - Detail'!G8" display="&gt;&gt;" xr:uid="{00000000-0004-0000-0200-000005000000}"/>
    <hyperlink ref="F61" location="'Furnishings - Detail'!G8" display="&gt;&gt;" xr:uid="{00000000-0004-0000-0200-000006000000}"/>
    <hyperlink ref="F63" location="'Equipment - Detail'!G8" display="&gt;&gt;" xr:uid="{00000000-0004-0000-0200-000007000000}"/>
    <hyperlink ref="C30:D30" location="'Other Design - Detail'!G8" display="Detailed Backup List of Other Design &amp; Related" xr:uid="{00000000-0004-0000-0200-000008000000}"/>
    <hyperlink ref="F30" location="'Other Design - Detail'!G8" display="&gt;&gt;" xr:uid="{00000000-0004-0000-0200-000009000000}"/>
  </hyperlinks>
  <printOptions horizontalCentered="1"/>
  <pageMargins left="0.25" right="0.25" top="0.25" bottom="0.25" header="0" footer="0"/>
  <pageSetup scale="53" fitToWidth="0" orientation="landscape" draft="1"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2">
    <tabColor rgb="FF00B0F0"/>
    <pageSetUpPr fitToPage="1"/>
  </sheetPr>
  <dimension ref="A1:U58"/>
  <sheetViews>
    <sheetView showGridLines="0" workbookViewId="0">
      <selection activeCell="K41" sqref="K41"/>
    </sheetView>
  </sheetViews>
  <sheetFormatPr defaultColWidth="9.109375" defaultRowHeight="13.2" x14ac:dyDescent="0.25"/>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21" width="13.33203125" style="29" customWidth="1"/>
    <col min="22" max="31" width="12.6640625" style="29" customWidth="1"/>
    <col min="32" max="16384" width="9.109375" style="29"/>
  </cols>
  <sheetData>
    <row r="1" spans="1:21" s="30" customFormat="1" ht="16.5" customHeight="1" x14ac:dyDescent="0.25">
      <c r="A1" s="97" t="str">
        <f>Summary!A2</f>
        <v>DGS-30-198</v>
      </c>
      <c r="B1" s="97"/>
      <c r="C1" s="97"/>
      <c r="D1" s="239"/>
      <c r="E1" s="239"/>
    </row>
    <row r="2" spans="1:21" s="30" customFormat="1" ht="16.5" customHeight="1" x14ac:dyDescent="0.25">
      <c r="A2" s="30" t="str">
        <f>Summary!A3</f>
        <v>(Rev. 07/24)</v>
      </c>
      <c r="B2" s="321"/>
      <c r="C2" s="321"/>
      <c r="D2" s="116"/>
      <c r="F2" s="29"/>
      <c r="G2" s="618"/>
      <c r="H2" s="619"/>
      <c r="I2" s="619"/>
      <c r="J2" s="619"/>
      <c r="K2" s="619"/>
      <c r="L2" s="619"/>
      <c r="M2" s="619"/>
      <c r="N2" s="619"/>
      <c r="O2" s="619"/>
      <c r="P2" s="619"/>
      <c r="Q2" s="619"/>
      <c r="R2" s="619"/>
      <c r="S2" s="619"/>
      <c r="T2" s="619"/>
      <c r="U2" s="619"/>
    </row>
    <row r="3" spans="1:21" ht="30" customHeight="1" x14ac:dyDescent="0.25">
      <c r="A3" s="321"/>
      <c r="B3" s="31"/>
      <c r="C3" s="625" t="s">
        <v>193</v>
      </c>
      <c r="D3" s="625"/>
      <c r="G3" s="117" t="s">
        <v>114</v>
      </c>
      <c r="H3" s="340" t="s">
        <v>115</v>
      </c>
      <c r="I3" s="340" t="s">
        <v>116</v>
      </c>
      <c r="J3" s="340" t="s">
        <v>117</v>
      </c>
      <c r="K3" s="340" t="s">
        <v>118</v>
      </c>
      <c r="L3" s="340" t="s">
        <v>119</v>
      </c>
      <c r="M3" s="340" t="s">
        <v>120</v>
      </c>
      <c r="N3" s="340" t="s">
        <v>121</v>
      </c>
      <c r="O3" s="340" t="s">
        <v>122</v>
      </c>
      <c r="P3" s="340" t="s">
        <v>123</v>
      </c>
      <c r="Q3" s="340" t="s">
        <v>194</v>
      </c>
      <c r="R3" s="340" t="s">
        <v>195</v>
      </c>
      <c r="S3" s="340" t="s">
        <v>196</v>
      </c>
      <c r="T3" s="340" t="s">
        <v>197</v>
      </c>
      <c r="U3" s="340" t="s">
        <v>198</v>
      </c>
    </row>
    <row r="4" spans="1:21" ht="44.1" customHeight="1" x14ac:dyDescent="0.25">
      <c r="B4" s="620" t="s">
        <v>199</v>
      </c>
      <c r="C4" s="620"/>
      <c r="D4" s="620"/>
      <c r="E4" s="339"/>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c r="Q4" s="121" t="str">
        <f>IF(Budget!Q4="","",Budget!Q4)</f>
        <v/>
      </c>
      <c r="R4" s="121" t="str">
        <f>IF(Budget!R4="","",Budget!R4)</f>
        <v/>
      </c>
      <c r="S4" s="121" t="str">
        <f>IF(Budget!S4="","",Budget!S4)</f>
        <v/>
      </c>
      <c r="T4" s="121" t="str">
        <f>IF(Budget!T4="","",Budget!T4)</f>
        <v/>
      </c>
      <c r="U4" s="121" t="str">
        <f>IF(Budget!U4="","",Budget!U4)</f>
        <v/>
      </c>
    </row>
    <row r="5" spans="1:21" ht="16.5" customHeight="1" thickBot="1" x14ac:dyDescent="0.3">
      <c r="B5" s="546" t="s">
        <v>14</v>
      </c>
      <c r="C5" s="546"/>
      <c r="D5" s="546"/>
      <c r="E5" s="341" t="s">
        <v>200</v>
      </c>
      <c r="G5" s="341" t="s">
        <v>127</v>
      </c>
      <c r="H5" s="341" t="s">
        <v>127</v>
      </c>
      <c r="I5" s="341" t="s">
        <v>127</v>
      </c>
      <c r="J5" s="341" t="s">
        <v>127</v>
      </c>
      <c r="K5" s="341" t="s">
        <v>127</v>
      </c>
      <c r="L5" s="341" t="s">
        <v>127</v>
      </c>
      <c r="M5" s="341" t="s">
        <v>127</v>
      </c>
      <c r="N5" s="341" t="s">
        <v>127</v>
      </c>
      <c r="O5" s="341" t="s">
        <v>127</v>
      </c>
      <c r="P5" s="341" t="s">
        <v>127</v>
      </c>
      <c r="Q5" s="341" t="s">
        <v>127</v>
      </c>
      <c r="R5" s="341" t="s">
        <v>127</v>
      </c>
      <c r="S5" s="341" t="s">
        <v>127</v>
      </c>
      <c r="T5" s="341" t="s">
        <v>127</v>
      </c>
      <c r="U5" s="341" t="s">
        <v>127</v>
      </c>
    </row>
    <row r="6" spans="1:21" ht="30" customHeight="1" thickBot="1" x14ac:dyDescent="0.3">
      <c r="B6" s="595" t="s">
        <v>201</v>
      </c>
      <c r="C6" s="603"/>
      <c r="D6" s="604"/>
      <c r="E6" s="115">
        <f>SUM(G6:U6)</f>
        <v>0</v>
      </c>
      <c r="G6" s="115">
        <f t="shared" ref="G6:U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ref="P6:T6" si="1">SUM(P7:P57)</f>
        <v>0</v>
      </c>
      <c r="Q6" s="115">
        <f t="shared" si="1"/>
        <v>0</v>
      </c>
      <c r="R6" s="115">
        <f t="shared" si="1"/>
        <v>0</v>
      </c>
      <c r="S6" s="115">
        <f t="shared" si="1"/>
        <v>0</v>
      </c>
      <c r="T6" s="115">
        <f t="shared" si="1"/>
        <v>0</v>
      </c>
      <c r="U6" s="115">
        <f t="shared" si="0"/>
        <v>0</v>
      </c>
    </row>
    <row r="7" spans="1:21" ht="30" customHeight="1" x14ac:dyDescent="0.25">
      <c r="B7" s="622" t="s">
        <v>150</v>
      </c>
      <c r="C7" s="623"/>
      <c r="D7" s="624"/>
      <c r="E7" s="118"/>
      <c r="G7" s="119"/>
      <c r="H7" s="118"/>
      <c r="I7" s="118"/>
      <c r="J7" s="118"/>
      <c r="K7" s="118"/>
      <c r="L7" s="118"/>
      <c r="M7" s="118"/>
      <c r="N7" s="118"/>
      <c r="O7" s="118"/>
      <c r="P7" s="118"/>
      <c r="Q7" s="118"/>
      <c r="R7" s="118"/>
      <c r="S7" s="118"/>
      <c r="T7" s="118"/>
      <c r="U7" s="118"/>
    </row>
    <row r="8" spans="1:21" ht="15" customHeight="1" x14ac:dyDescent="0.25">
      <c r="B8" s="333"/>
      <c r="C8" s="615"/>
      <c r="D8" s="616"/>
      <c r="E8" s="118">
        <f t="shared" ref="E8:E57" si="2">SUM(G8:U8)</f>
        <v>0</v>
      </c>
      <c r="G8" s="120"/>
      <c r="H8" s="120"/>
      <c r="I8" s="120"/>
      <c r="J8" s="120"/>
      <c r="K8" s="120"/>
      <c r="L8" s="120"/>
      <c r="M8" s="120"/>
      <c r="N8" s="120"/>
      <c r="O8" s="120"/>
      <c r="P8" s="120"/>
      <c r="Q8" s="120"/>
      <c r="R8" s="120"/>
      <c r="S8" s="120"/>
      <c r="T8" s="120"/>
      <c r="U8" s="120"/>
    </row>
    <row r="9" spans="1:21" ht="15" customHeight="1" x14ac:dyDescent="0.25">
      <c r="B9" s="333"/>
      <c r="C9" s="615"/>
      <c r="D9" s="616"/>
      <c r="E9" s="118">
        <f t="shared" si="2"/>
        <v>0</v>
      </c>
      <c r="G9" s="120"/>
      <c r="H9" s="120"/>
      <c r="I9" s="120"/>
      <c r="J9" s="120"/>
      <c r="K9" s="120"/>
      <c r="L9" s="120"/>
      <c r="M9" s="120"/>
      <c r="N9" s="120"/>
      <c r="O9" s="120"/>
      <c r="P9" s="120"/>
      <c r="Q9" s="120"/>
      <c r="R9" s="120"/>
      <c r="S9" s="120"/>
      <c r="T9" s="120"/>
      <c r="U9" s="120"/>
    </row>
    <row r="10" spans="1:21" ht="15" customHeight="1" x14ac:dyDescent="0.25">
      <c r="B10" s="333"/>
      <c r="C10" s="615"/>
      <c r="D10" s="616"/>
      <c r="E10" s="118">
        <f t="shared" si="2"/>
        <v>0</v>
      </c>
      <c r="G10" s="120"/>
      <c r="H10" s="120"/>
      <c r="I10" s="120"/>
      <c r="J10" s="120"/>
      <c r="K10" s="120"/>
      <c r="L10" s="120"/>
      <c r="M10" s="120"/>
      <c r="N10" s="120"/>
      <c r="O10" s="120"/>
      <c r="P10" s="120"/>
      <c r="Q10" s="120"/>
      <c r="R10" s="120"/>
      <c r="S10" s="120"/>
      <c r="T10" s="120"/>
      <c r="U10" s="120"/>
    </row>
    <row r="11" spans="1:21" ht="15" customHeight="1" x14ac:dyDescent="0.25">
      <c r="B11" s="333"/>
      <c r="C11" s="615"/>
      <c r="D11" s="616"/>
      <c r="E11" s="118">
        <f t="shared" si="2"/>
        <v>0</v>
      </c>
      <c r="G11" s="120"/>
      <c r="H11" s="120"/>
      <c r="I11" s="120"/>
      <c r="J11" s="120"/>
      <c r="K11" s="120"/>
      <c r="L11" s="120"/>
      <c r="M11" s="120"/>
      <c r="N11" s="120"/>
      <c r="O11" s="120"/>
      <c r="P11" s="120"/>
      <c r="Q11" s="120"/>
      <c r="R11" s="120"/>
      <c r="S11" s="120"/>
      <c r="T11" s="120"/>
      <c r="U11" s="120"/>
    </row>
    <row r="12" spans="1:21" ht="15" customHeight="1" x14ac:dyDescent="0.25">
      <c r="B12" s="333"/>
      <c r="C12" s="615"/>
      <c r="D12" s="616"/>
      <c r="E12" s="118">
        <f t="shared" si="2"/>
        <v>0</v>
      </c>
      <c r="G12" s="120"/>
      <c r="H12" s="120"/>
      <c r="I12" s="120"/>
      <c r="J12" s="120"/>
      <c r="K12" s="120"/>
      <c r="L12" s="120"/>
      <c r="M12" s="120"/>
      <c r="N12" s="120"/>
      <c r="O12" s="120"/>
      <c r="P12" s="120"/>
      <c r="Q12" s="120"/>
      <c r="R12" s="120"/>
      <c r="S12" s="120"/>
      <c r="T12" s="120"/>
      <c r="U12" s="120"/>
    </row>
    <row r="13" spans="1:21" ht="15" customHeight="1" x14ac:dyDescent="0.25">
      <c r="B13" s="333"/>
      <c r="C13" s="615"/>
      <c r="D13" s="616"/>
      <c r="E13" s="118">
        <f t="shared" si="2"/>
        <v>0</v>
      </c>
      <c r="G13" s="120"/>
      <c r="H13" s="120"/>
      <c r="I13" s="120"/>
      <c r="J13" s="120"/>
      <c r="K13" s="120"/>
      <c r="L13" s="120"/>
      <c r="M13" s="120"/>
      <c r="N13" s="120"/>
      <c r="O13" s="120"/>
      <c r="P13" s="120"/>
      <c r="Q13" s="120"/>
      <c r="R13" s="120"/>
      <c r="S13" s="120"/>
      <c r="T13" s="120"/>
      <c r="U13" s="120"/>
    </row>
    <row r="14" spans="1:21" ht="15" customHeight="1" x14ac:dyDescent="0.25">
      <c r="B14" s="333"/>
      <c r="C14" s="615"/>
      <c r="D14" s="616"/>
      <c r="E14" s="118">
        <f t="shared" si="2"/>
        <v>0</v>
      </c>
      <c r="G14" s="120"/>
      <c r="H14" s="120"/>
      <c r="I14" s="120"/>
      <c r="J14" s="120"/>
      <c r="K14" s="120"/>
      <c r="L14" s="120"/>
      <c r="M14" s="120"/>
      <c r="N14" s="120"/>
      <c r="O14" s="120"/>
      <c r="P14" s="120"/>
      <c r="Q14" s="120"/>
      <c r="R14" s="120"/>
      <c r="S14" s="120"/>
      <c r="T14" s="120"/>
      <c r="U14" s="120"/>
    </row>
    <row r="15" spans="1:21" ht="15" customHeight="1" x14ac:dyDescent="0.25">
      <c r="B15" s="333"/>
      <c r="C15" s="615"/>
      <c r="D15" s="616"/>
      <c r="E15" s="118">
        <f t="shared" si="2"/>
        <v>0</v>
      </c>
      <c r="G15" s="120"/>
      <c r="H15" s="120"/>
      <c r="I15" s="120"/>
      <c r="J15" s="120"/>
      <c r="K15" s="120"/>
      <c r="L15" s="120"/>
      <c r="M15" s="120"/>
      <c r="N15" s="120"/>
      <c r="O15" s="120"/>
      <c r="P15" s="120"/>
      <c r="Q15" s="120"/>
      <c r="R15" s="120"/>
      <c r="S15" s="120"/>
      <c r="T15" s="120"/>
      <c r="U15" s="120"/>
    </row>
    <row r="16" spans="1:21" ht="15" customHeight="1" x14ac:dyDescent="0.25">
      <c r="B16" s="333"/>
      <c r="C16" s="615"/>
      <c r="D16" s="616"/>
      <c r="E16" s="118">
        <f t="shared" si="2"/>
        <v>0</v>
      </c>
      <c r="G16" s="120"/>
      <c r="H16" s="120"/>
      <c r="I16" s="120"/>
      <c r="J16" s="120"/>
      <c r="K16" s="120"/>
      <c r="L16" s="120"/>
      <c r="M16" s="120"/>
      <c r="N16" s="120"/>
      <c r="O16" s="120"/>
      <c r="P16" s="120"/>
      <c r="Q16" s="120"/>
      <c r="R16" s="120"/>
      <c r="S16" s="120"/>
      <c r="T16" s="120"/>
      <c r="U16" s="120"/>
    </row>
    <row r="17" spans="2:21" ht="15" customHeight="1" x14ac:dyDescent="0.25">
      <c r="B17" s="333"/>
      <c r="C17" s="615"/>
      <c r="D17" s="616"/>
      <c r="E17" s="118">
        <f t="shared" si="2"/>
        <v>0</v>
      </c>
      <c r="G17" s="120"/>
      <c r="H17" s="120"/>
      <c r="I17" s="120"/>
      <c r="J17" s="120"/>
      <c r="K17" s="120"/>
      <c r="L17" s="120"/>
      <c r="M17" s="120"/>
      <c r="N17" s="120"/>
      <c r="O17" s="120"/>
      <c r="P17" s="120"/>
      <c r="Q17" s="120"/>
      <c r="R17" s="120"/>
      <c r="S17" s="120"/>
      <c r="T17" s="120"/>
      <c r="U17" s="120"/>
    </row>
    <row r="18" spans="2:21" ht="15" customHeight="1" x14ac:dyDescent="0.25">
      <c r="B18" s="333"/>
      <c r="C18" s="615"/>
      <c r="D18" s="616"/>
      <c r="E18" s="118">
        <f t="shared" si="2"/>
        <v>0</v>
      </c>
      <c r="G18" s="120"/>
      <c r="H18" s="120"/>
      <c r="I18" s="120"/>
      <c r="J18" s="120"/>
      <c r="K18" s="120"/>
      <c r="L18" s="120"/>
      <c r="M18" s="120"/>
      <c r="N18" s="120"/>
      <c r="O18" s="120"/>
      <c r="P18" s="120"/>
      <c r="Q18" s="120"/>
      <c r="R18" s="120"/>
      <c r="S18" s="120"/>
      <c r="T18" s="120"/>
      <c r="U18" s="120"/>
    </row>
    <row r="19" spans="2:21" ht="15" customHeight="1" x14ac:dyDescent="0.25">
      <c r="B19" s="333"/>
      <c r="C19" s="615"/>
      <c r="D19" s="616"/>
      <c r="E19" s="118">
        <f t="shared" si="2"/>
        <v>0</v>
      </c>
      <c r="G19" s="120"/>
      <c r="H19" s="120"/>
      <c r="I19" s="120"/>
      <c r="J19" s="120"/>
      <c r="K19" s="120"/>
      <c r="L19" s="120"/>
      <c r="M19" s="120"/>
      <c r="N19" s="120"/>
      <c r="O19" s="120"/>
      <c r="P19" s="120"/>
      <c r="Q19" s="120"/>
      <c r="R19" s="120"/>
      <c r="S19" s="120"/>
      <c r="T19" s="120"/>
      <c r="U19" s="120"/>
    </row>
    <row r="20" spans="2:21" ht="15" customHeight="1" x14ac:dyDescent="0.25">
      <c r="B20" s="333"/>
      <c r="C20" s="615"/>
      <c r="D20" s="616"/>
      <c r="E20" s="118">
        <f t="shared" si="2"/>
        <v>0</v>
      </c>
      <c r="G20" s="120"/>
      <c r="H20" s="120"/>
      <c r="I20" s="120"/>
      <c r="J20" s="120"/>
      <c r="K20" s="120"/>
      <c r="L20" s="120"/>
      <c r="M20" s="120"/>
      <c r="N20" s="120"/>
      <c r="O20" s="120"/>
      <c r="P20" s="120"/>
      <c r="Q20" s="120"/>
      <c r="R20" s="120"/>
      <c r="S20" s="120"/>
      <c r="T20" s="120"/>
      <c r="U20" s="120"/>
    </row>
    <row r="21" spans="2:21" ht="15" customHeight="1" x14ac:dyDescent="0.25">
      <c r="B21" s="333"/>
      <c r="C21" s="615"/>
      <c r="D21" s="616"/>
      <c r="E21" s="118">
        <f t="shared" si="2"/>
        <v>0</v>
      </c>
      <c r="G21" s="120"/>
      <c r="H21" s="120"/>
      <c r="I21" s="120"/>
      <c r="J21" s="120"/>
      <c r="K21" s="120"/>
      <c r="L21" s="120"/>
      <c r="M21" s="120"/>
      <c r="N21" s="120"/>
      <c r="O21" s="120"/>
      <c r="P21" s="120"/>
      <c r="Q21" s="120"/>
      <c r="R21" s="120"/>
      <c r="S21" s="120"/>
      <c r="T21" s="120"/>
      <c r="U21" s="120"/>
    </row>
    <row r="22" spans="2:21" ht="15" customHeight="1" x14ac:dyDescent="0.25">
      <c r="B22" s="333"/>
      <c r="C22" s="615"/>
      <c r="D22" s="616"/>
      <c r="E22" s="118">
        <f t="shared" si="2"/>
        <v>0</v>
      </c>
      <c r="G22" s="120"/>
      <c r="H22" s="120"/>
      <c r="I22" s="120"/>
      <c r="J22" s="120"/>
      <c r="K22" s="120"/>
      <c r="L22" s="120"/>
      <c r="M22" s="120"/>
      <c r="N22" s="120"/>
      <c r="O22" s="120"/>
      <c r="P22" s="120"/>
      <c r="Q22" s="120"/>
      <c r="R22" s="120"/>
      <c r="S22" s="120"/>
      <c r="T22" s="120"/>
      <c r="U22" s="120"/>
    </row>
    <row r="23" spans="2:21" ht="15" customHeight="1" x14ac:dyDescent="0.25">
      <c r="B23" s="333"/>
      <c r="C23" s="615"/>
      <c r="D23" s="616"/>
      <c r="E23" s="118">
        <f t="shared" si="2"/>
        <v>0</v>
      </c>
      <c r="G23" s="120"/>
      <c r="H23" s="120"/>
      <c r="I23" s="120"/>
      <c r="J23" s="120"/>
      <c r="K23" s="120"/>
      <c r="L23" s="120"/>
      <c r="M23" s="120"/>
      <c r="N23" s="120"/>
      <c r="O23" s="120"/>
      <c r="P23" s="120"/>
      <c r="Q23" s="120"/>
      <c r="R23" s="120"/>
      <c r="S23" s="120"/>
      <c r="T23" s="120"/>
      <c r="U23" s="120"/>
    </row>
    <row r="24" spans="2:21" ht="15" customHeight="1" x14ac:dyDescent="0.25">
      <c r="B24" s="333"/>
      <c r="C24" s="615"/>
      <c r="D24" s="616"/>
      <c r="E24" s="118">
        <f t="shared" si="2"/>
        <v>0</v>
      </c>
      <c r="G24" s="120"/>
      <c r="H24" s="120"/>
      <c r="I24" s="120"/>
      <c r="J24" s="120"/>
      <c r="K24" s="120"/>
      <c r="L24" s="120"/>
      <c r="M24" s="120"/>
      <c r="N24" s="120"/>
      <c r="O24" s="120"/>
      <c r="P24" s="120"/>
      <c r="Q24" s="120"/>
      <c r="R24" s="120"/>
      <c r="S24" s="120"/>
      <c r="T24" s="120"/>
      <c r="U24" s="120"/>
    </row>
    <row r="25" spans="2:21" ht="15" customHeight="1" x14ac:dyDescent="0.25">
      <c r="B25" s="333"/>
      <c r="C25" s="615"/>
      <c r="D25" s="616"/>
      <c r="E25" s="118">
        <f t="shared" si="2"/>
        <v>0</v>
      </c>
      <c r="G25" s="120"/>
      <c r="H25" s="120"/>
      <c r="I25" s="120"/>
      <c r="J25" s="120"/>
      <c r="K25" s="120"/>
      <c r="L25" s="120"/>
      <c r="M25" s="120"/>
      <c r="N25" s="120"/>
      <c r="O25" s="120"/>
      <c r="P25" s="120"/>
      <c r="Q25" s="120"/>
      <c r="R25" s="120"/>
      <c r="S25" s="120"/>
      <c r="T25" s="120"/>
      <c r="U25" s="120"/>
    </row>
    <row r="26" spans="2:21" ht="15" customHeight="1" x14ac:dyDescent="0.25">
      <c r="B26" s="333"/>
      <c r="C26" s="615"/>
      <c r="D26" s="616"/>
      <c r="E26" s="118">
        <f t="shared" si="2"/>
        <v>0</v>
      </c>
      <c r="G26" s="120"/>
      <c r="H26" s="120"/>
      <c r="I26" s="120"/>
      <c r="J26" s="120"/>
      <c r="K26" s="120"/>
      <c r="L26" s="120"/>
      <c r="M26" s="120"/>
      <c r="N26" s="120"/>
      <c r="O26" s="120"/>
      <c r="P26" s="120"/>
      <c r="Q26" s="120"/>
      <c r="R26" s="120"/>
      <c r="S26" s="120"/>
      <c r="T26" s="120"/>
      <c r="U26" s="120"/>
    </row>
    <row r="27" spans="2:21" ht="15" customHeight="1" x14ac:dyDescent="0.25">
      <c r="B27" s="333"/>
      <c r="C27" s="615"/>
      <c r="D27" s="616"/>
      <c r="E27" s="118">
        <f t="shared" si="2"/>
        <v>0</v>
      </c>
      <c r="G27" s="120"/>
      <c r="H27" s="120"/>
      <c r="I27" s="120"/>
      <c r="J27" s="120"/>
      <c r="K27" s="120"/>
      <c r="L27" s="120"/>
      <c r="M27" s="120"/>
      <c r="N27" s="120"/>
      <c r="O27" s="120"/>
      <c r="P27" s="120"/>
      <c r="Q27" s="120"/>
      <c r="R27" s="120"/>
      <c r="S27" s="120"/>
      <c r="T27" s="120"/>
      <c r="U27" s="120"/>
    </row>
    <row r="28" spans="2:21" ht="15" customHeight="1" x14ac:dyDescent="0.25">
      <c r="B28" s="333"/>
      <c r="C28" s="615"/>
      <c r="D28" s="616"/>
      <c r="E28" s="118">
        <f t="shared" si="2"/>
        <v>0</v>
      </c>
      <c r="G28" s="120"/>
      <c r="H28" s="120"/>
      <c r="I28" s="120"/>
      <c r="J28" s="120"/>
      <c r="K28" s="120"/>
      <c r="L28" s="120"/>
      <c r="M28" s="120"/>
      <c r="N28" s="120"/>
      <c r="O28" s="120"/>
      <c r="P28" s="120"/>
      <c r="Q28" s="120"/>
      <c r="R28" s="120"/>
      <c r="S28" s="120"/>
      <c r="T28" s="120"/>
      <c r="U28" s="120"/>
    </row>
    <row r="29" spans="2:21" ht="15" customHeight="1" x14ac:dyDescent="0.25">
      <c r="B29" s="333"/>
      <c r="C29" s="615"/>
      <c r="D29" s="616"/>
      <c r="E29" s="118">
        <f t="shared" si="2"/>
        <v>0</v>
      </c>
      <c r="G29" s="120"/>
      <c r="H29" s="120"/>
      <c r="I29" s="120"/>
      <c r="J29" s="120"/>
      <c r="K29" s="120"/>
      <c r="L29" s="120"/>
      <c r="M29" s="120"/>
      <c r="N29" s="120"/>
      <c r="O29" s="120"/>
      <c r="P29" s="120"/>
      <c r="Q29" s="120"/>
      <c r="R29" s="120"/>
      <c r="S29" s="120"/>
      <c r="T29" s="120"/>
      <c r="U29" s="120"/>
    </row>
    <row r="30" spans="2:21" ht="15" customHeight="1" x14ac:dyDescent="0.25">
      <c r="B30" s="333"/>
      <c r="C30" s="615"/>
      <c r="D30" s="616"/>
      <c r="E30" s="118">
        <f t="shared" ref="E30:E54" si="3">SUM(G30:U30)</f>
        <v>0</v>
      </c>
      <c r="G30" s="120"/>
      <c r="H30" s="120"/>
      <c r="I30" s="120"/>
      <c r="J30" s="120"/>
      <c r="K30" s="120"/>
      <c r="L30" s="120"/>
      <c r="M30" s="120"/>
      <c r="N30" s="120"/>
      <c r="O30" s="120"/>
      <c r="P30" s="120"/>
      <c r="Q30" s="120"/>
      <c r="R30" s="120"/>
      <c r="S30" s="120"/>
      <c r="T30" s="120"/>
      <c r="U30" s="120"/>
    </row>
    <row r="31" spans="2:21" ht="15" customHeight="1" x14ac:dyDescent="0.25">
      <c r="B31" s="333"/>
      <c r="C31" s="615"/>
      <c r="D31" s="616"/>
      <c r="E31" s="118">
        <f t="shared" si="3"/>
        <v>0</v>
      </c>
      <c r="G31" s="120"/>
      <c r="H31" s="120"/>
      <c r="I31" s="120"/>
      <c r="J31" s="120"/>
      <c r="K31" s="120"/>
      <c r="L31" s="120"/>
      <c r="M31" s="120"/>
      <c r="N31" s="120"/>
      <c r="O31" s="120"/>
      <c r="P31" s="120"/>
      <c r="Q31" s="120"/>
      <c r="R31" s="120"/>
      <c r="S31" s="120"/>
      <c r="T31" s="120"/>
      <c r="U31" s="120"/>
    </row>
    <row r="32" spans="2:21" ht="15" customHeight="1" x14ac:dyDescent="0.25">
      <c r="B32" s="333"/>
      <c r="C32" s="615"/>
      <c r="D32" s="616"/>
      <c r="E32" s="118">
        <f t="shared" si="3"/>
        <v>0</v>
      </c>
      <c r="G32" s="120"/>
      <c r="H32" s="120"/>
      <c r="I32" s="120"/>
      <c r="J32" s="120"/>
      <c r="K32" s="120"/>
      <c r="L32" s="120"/>
      <c r="M32" s="120"/>
      <c r="N32" s="120"/>
      <c r="O32" s="120"/>
      <c r="P32" s="120"/>
      <c r="Q32" s="120"/>
      <c r="R32" s="120"/>
      <c r="S32" s="120"/>
      <c r="T32" s="120"/>
      <c r="U32" s="120"/>
    </row>
    <row r="33" spans="2:21" ht="15" customHeight="1" x14ac:dyDescent="0.25">
      <c r="B33" s="333"/>
      <c r="C33" s="615"/>
      <c r="D33" s="616"/>
      <c r="E33" s="118">
        <f t="shared" si="3"/>
        <v>0</v>
      </c>
      <c r="G33" s="120"/>
      <c r="H33" s="120"/>
      <c r="I33" s="120"/>
      <c r="J33" s="120"/>
      <c r="K33" s="120"/>
      <c r="L33" s="120"/>
      <c r="M33" s="120"/>
      <c r="N33" s="120"/>
      <c r="O33" s="120"/>
      <c r="P33" s="120"/>
      <c r="Q33" s="120"/>
      <c r="R33" s="120"/>
      <c r="S33" s="120"/>
      <c r="T33" s="120"/>
      <c r="U33" s="120"/>
    </row>
    <row r="34" spans="2:21" ht="15" customHeight="1" x14ac:dyDescent="0.25">
      <c r="B34" s="333"/>
      <c r="C34" s="615"/>
      <c r="D34" s="616"/>
      <c r="E34" s="118">
        <f t="shared" si="3"/>
        <v>0</v>
      </c>
      <c r="G34" s="120"/>
      <c r="H34" s="120"/>
      <c r="I34" s="120"/>
      <c r="J34" s="120"/>
      <c r="K34" s="120"/>
      <c r="L34" s="120"/>
      <c r="M34" s="120"/>
      <c r="N34" s="120"/>
      <c r="O34" s="120"/>
      <c r="P34" s="120"/>
      <c r="Q34" s="120"/>
      <c r="R34" s="120"/>
      <c r="S34" s="120"/>
      <c r="T34" s="120"/>
      <c r="U34" s="120"/>
    </row>
    <row r="35" spans="2:21" ht="15" customHeight="1" x14ac:dyDescent="0.25">
      <c r="B35" s="333"/>
      <c r="C35" s="615"/>
      <c r="D35" s="616"/>
      <c r="E35" s="118">
        <f t="shared" si="3"/>
        <v>0</v>
      </c>
      <c r="G35" s="120"/>
      <c r="H35" s="120"/>
      <c r="I35" s="120"/>
      <c r="J35" s="120"/>
      <c r="K35" s="120"/>
      <c r="L35" s="120"/>
      <c r="M35" s="120"/>
      <c r="N35" s="120"/>
      <c r="O35" s="120"/>
      <c r="P35" s="120"/>
      <c r="Q35" s="120"/>
      <c r="R35" s="120"/>
      <c r="S35" s="120"/>
      <c r="T35" s="120"/>
      <c r="U35" s="120"/>
    </row>
    <row r="36" spans="2:21" ht="15" customHeight="1" x14ac:dyDescent="0.25">
      <c r="B36" s="333"/>
      <c r="C36" s="615"/>
      <c r="D36" s="616"/>
      <c r="E36" s="118">
        <f t="shared" si="3"/>
        <v>0</v>
      </c>
      <c r="G36" s="120"/>
      <c r="H36" s="120"/>
      <c r="I36" s="120"/>
      <c r="J36" s="120"/>
      <c r="K36" s="120"/>
      <c r="L36" s="120"/>
      <c r="M36" s="120"/>
      <c r="N36" s="120"/>
      <c r="O36" s="120"/>
      <c r="P36" s="120"/>
      <c r="Q36" s="120"/>
      <c r="R36" s="120"/>
      <c r="S36" s="120"/>
      <c r="T36" s="120"/>
      <c r="U36" s="120"/>
    </row>
    <row r="37" spans="2:21" ht="15" customHeight="1" x14ac:dyDescent="0.25">
      <c r="B37" s="333"/>
      <c r="C37" s="615"/>
      <c r="D37" s="616"/>
      <c r="E37" s="118">
        <f t="shared" si="3"/>
        <v>0</v>
      </c>
      <c r="G37" s="120"/>
      <c r="H37" s="120"/>
      <c r="I37" s="120"/>
      <c r="J37" s="120"/>
      <c r="K37" s="120"/>
      <c r="L37" s="120"/>
      <c r="M37" s="120"/>
      <c r="N37" s="120"/>
      <c r="O37" s="120"/>
      <c r="P37" s="120"/>
      <c r="Q37" s="120"/>
      <c r="R37" s="120"/>
      <c r="S37" s="120"/>
      <c r="T37" s="120"/>
      <c r="U37" s="120"/>
    </row>
    <row r="38" spans="2:21" ht="15" customHeight="1" x14ac:dyDescent="0.25">
      <c r="B38" s="333"/>
      <c r="C38" s="615"/>
      <c r="D38" s="616"/>
      <c r="E38" s="118">
        <f t="shared" si="3"/>
        <v>0</v>
      </c>
      <c r="G38" s="120"/>
      <c r="H38" s="120"/>
      <c r="I38" s="120"/>
      <c r="J38" s="120"/>
      <c r="K38" s="120"/>
      <c r="L38" s="120"/>
      <c r="M38" s="120"/>
      <c r="N38" s="120"/>
      <c r="O38" s="120"/>
      <c r="P38" s="120"/>
      <c r="Q38" s="120"/>
      <c r="R38" s="120"/>
      <c r="S38" s="120"/>
      <c r="T38" s="120"/>
      <c r="U38" s="120"/>
    </row>
    <row r="39" spans="2:21" ht="15" customHeight="1" x14ac:dyDescent="0.25">
      <c r="B39" s="333"/>
      <c r="C39" s="615"/>
      <c r="D39" s="616"/>
      <c r="E39" s="118">
        <f t="shared" si="3"/>
        <v>0</v>
      </c>
      <c r="G39" s="120"/>
      <c r="H39" s="120"/>
      <c r="I39" s="120"/>
      <c r="J39" s="120"/>
      <c r="K39" s="120"/>
      <c r="L39" s="120"/>
      <c r="M39" s="120"/>
      <c r="N39" s="120"/>
      <c r="O39" s="120"/>
      <c r="P39" s="120"/>
      <c r="Q39" s="120"/>
      <c r="R39" s="120"/>
      <c r="S39" s="120"/>
      <c r="T39" s="120"/>
      <c r="U39" s="120"/>
    </row>
    <row r="40" spans="2:21" ht="15" customHeight="1" x14ac:dyDescent="0.25">
      <c r="B40" s="333"/>
      <c r="C40" s="615"/>
      <c r="D40" s="616"/>
      <c r="E40" s="118">
        <f t="shared" si="3"/>
        <v>0</v>
      </c>
      <c r="G40" s="120"/>
      <c r="H40" s="120"/>
      <c r="I40" s="120"/>
      <c r="J40" s="120"/>
      <c r="K40" s="120"/>
      <c r="L40" s="120"/>
      <c r="M40" s="120"/>
      <c r="N40" s="120"/>
      <c r="O40" s="120"/>
      <c r="P40" s="120"/>
      <c r="Q40" s="120"/>
      <c r="R40" s="120"/>
      <c r="S40" s="120"/>
      <c r="T40" s="120"/>
      <c r="U40" s="120"/>
    </row>
    <row r="41" spans="2:21" ht="15" customHeight="1" x14ac:dyDescent="0.25">
      <c r="B41" s="333"/>
      <c r="C41" s="615"/>
      <c r="D41" s="616"/>
      <c r="E41" s="118">
        <f t="shared" si="3"/>
        <v>0</v>
      </c>
      <c r="G41" s="120"/>
      <c r="H41" s="120"/>
      <c r="I41" s="120"/>
      <c r="J41" s="120"/>
      <c r="K41" s="120"/>
      <c r="L41" s="120"/>
      <c r="M41" s="120"/>
      <c r="N41" s="120"/>
      <c r="O41" s="120"/>
      <c r="P41" s="120"/>
      <c r="Q41" s="120"/>
      <c r="R41" s="120"/>
      <c r="S41" s="120"/>
      <c r="T41" s="120"/>
      <c r="U41" s="120"/>
    </row>
    <row r="42" spans="2:21" ht="15" customHeight="1" x14ac:dyDescent="0.25">
      <c r="B42" s="333"/>
      <c r="C42" s="615"/>
      <c r="D42" s="616"/>
      <c r="E42" s="118">
        <f t="shared" si="3"/>
        <v>0</v>
      </c>
      <c r="G42" s="120"/>
      <c r="H42" s="120"/>
      <c r="I42" s="120"/>
      <c r="J42" s="120"/>
      <c r="K42" s="120"/>
      <c r="L42" s="120"/>
      <c r="M42" s="120"/>
      <c r="N42" s="120"/>
      <c r="O42" s="120"/>
      <c r="P42" s="120"/>
      <c r="Q42" s="120"/>
      <c r="R42" s="120"/>
      <c r="S42" s="120"/>
      <c r="T42" s="120"/>
      <c r="U42" s="120"/>
    </row>
    <row r="43" spans="2:21" ht="15" customHeight="1" x14ac:dyDescent="0.25">
      <c r="B43" s="333"/>
      <c r="C43" s="615"/>
      <c r="D43" s="616"/>
      <c r="E43" s="118">
        <f>SUM(G43:U43)</f>
        <v>0</v>
      </c>
      <c r="G43" s="120"/>
      <c r="H43" s="120"/>
      <c r="I43" s="120"/>
      <c r="J43" s="120"/>
      <c r="K43" s="120"/>
      <c r="L43" s="120"/>
      <c r="M43" s="120"/>
      <c r="N43" s="120"/>
      <c r="O43" s="120"/>
      <c r="P43" s="120"/>
      <c r="Q43" s="120"/>
      <c r="R43" s="120"/>
      <c r="S43" s="120"/>
      <c r="T43" s="120"/>
      <c r="U43" s="120"/>
    </row>
    <row r="44" spans="2:21" ht="15" customHeight="1" x14ac:dyDescent="0.25">
      <c r="B44" s="333"/>
      <c r="C44" s="615"/>
      <c r="D44" s="616"/>
      <c r="E44" s="118">
        <f>SUM(G44:U44)</f>
        <v>0</v>
      </c>
      <c r="G44" s="120"/>
      <c r="H44" s="120"/>
      <c r="I44" s="120"/>
      <c r="J44" s="120"/>
      <c r="K44" s="120"/>
      <c r="L44" s="120"/>
      <c r="M44" s="120"/>
      <c r="N44" s="120"/>
      <c r="O44" s="120"/>
      <c r="P44" s="120"/>
      <c r="Q44" s="120"/>
      <c r="R44" s="120"/>
      <c r="S44" s="120"/>
      <c r="T44" s="120"/>
      <c r="U44" s="120"/>
    </row>
    <row r="45" spans="2:21" ht="15" customHeight="1" x14ac:dyDescent="0.25">
      <c r="B45" s="333"/>
      <c r="C45" s="615"/>
      <c r="D45" s="616"/>
      <c r="E45" s="118">
        <f>SUM(G45:U45)</f>
        <v>0</v>
      </c>
      <c r="G45" s="120"/>
      <c r="H45" s="120"/>
      <c r="I45" s="120"/>
      <c r="J45" s="120"/>
      <c r="K45" s="120"/>
      <c r="L45" s="120"/>
      <c r="M45" s="120"/>
      <c r="N45" s="120"/>
      <c r="O45" s="120"/>
      <c r="P45" s="120"/>
      <c r="Q45" s="120"/>
      <c r="R45" s="120"/>
      <c r="S45" s="120"/>
      <c r="T45" s="120"/>
      <c r="U45" s="120"/>
    </row>
    <row r="46" spans="2:21" ht="15" customHeight="1" x14ac:dyDescent="0.25">
      <c r="B46" s="333"/>
      <c r="C46" s="615"/>
      <c r="D46" s="616"/>
      <c r="E46" s="118">
        <f>SUM(G46:U46)</f>
        <v>0</v>
      </c>
      <c r="G46" s="120"/>
      <c r="H46" s="120"/>
      <c r="I46" s="120"/>
      <c r="J46" s="120"/>
      <c r="K46" s="120"/>
      <c r="L46" s="120"/>
      <c r="M46" s="120"/>
      <c r="N46" s="120"/>
      <c r="O46" s="120"/>
      <c r="P46" s="120"/>
      <c r="Q46" s="120"/>
      <c r="R46" s="120"/>
      <c r="S46" s="120"/>
      <c r="T46" s="120"/>
      <c r="U46" s="120"/>
    </row>
    <row r="47" spans="2:21" ht="15" customHeight="1" x14ac:dyDescent="0.25">
      <c r="B47" s="333"/>
      <c r="C47" s="615"/>
      <c r="D47" s="616"/>
      <c r="E47" s="118">
        <f>SUM(G47:U47)</f>
        <v>0</v>
      </c>
      <c r="G47" s="120"/>
      <c r="H47" s="120"/>
      <c r="I47" s="120"/>
      <c r="J47" s="120"/>
      <c r="K47" s="120"/>
      <c r="L47" s="120"/>
      <c r="M47" s="120"/>
      <c r="N47" s="120"/>
      <c r="O47" s="120"/>
      <c r="P47" s="120"/>
      <c r="Q47" s="120"/>
      <c r="R47" s="120"/>
      <c r="S47" s="120"/>
      <c r="T47" s="120"/>
      <c r="U47" s="120"/>
    </row>
    <row r="48" spans="2:21" ht="15" customHeight="1" x14ac:dyDescent="0.25">
      <c r="B48" s="333"/>
      <c r="C48" s="615"/>
      <c r="D48" s="616"/>
      <c r="E48" s="118">
        <f t="shared" si="3"/>
        <v>0</v>
      </c>
      <c r="G48" s="120"/>
      <c r="H48" s="120"/>
      <c r="I48" s="120"/>
      <c r="J48" s="120"/>
      <c r="K48" s="120"/>
      <c r="L48" s="120"/>
      <c r="M48" s="120"/>
      <c r="N48" s="120"/>
      <c r="O48" s="120"/>
      <c r="P48" s="120"/>
      <c r="Q48" s="120"/>
      <c r="R48" s="120"/>
      <c r="S48" s="120"/>
      <c r="T48" s="120"/>
      <c r="U48" s="120"/>
    </row>
    <row r="49" spans="2:21" ht="15" customHeight="1" x14ac:dyDescent="0.25">
      <c r="B49" s="333"/>
      <c r="C49" s="615"/>
      <c r="D49" s="616"/>
      <c r="E49" s="118">
        <f t="shared" si="3"/>
        <v>0</v>
      </c>
      <c r="G49" s="120"/>
      <c r="H49" s="120"/>
      <c r="I49" s="120"/>
      <c r="J49" s="120"/>
      <c r="K49" s="120"/>
      <c r="L49" s="120"/>
      <c r="M49" s="120"/>
      <c r="N49" s="120"/>
      <c r="O49" s="120"/>
      <c r="P49" s="120"/>
      <c r="Q49" s="120"/>
      <c r="R49" s="120"/>
      <c r="S49" s="120"/>
      <c r="T49" s="120"/>
      <c r="U49" s="120"/>
    </row>
    <row r="50" spans="2:21" ht="15" customHeight="1" x14ac:dyDescent="0.25">
      <c r="B50" s="333"/>
      <c r="C50" s="615"/>
      <c r="D50" s="616"/>
      <c r="E50" s="118">
        <f t="shared" si="3"/>
        <v>0</v>
      </c>
      <c r="G50" s="120"/>
      <c r="H50" s="120"/>
      <c r="I50" s="120"/>
      <c r="J50" s="120"/>
      <c r="K50" s="120"/>
      <c r="L50" s="120"/>
      <c r="M50" s="120"/>
      <c r="N50" s="120"/>
      <c r="O50" s="120"/>
      <c r="P50" s="120"/>
      <c r="Q50" s="120"/>
      <c r="R50" s="120"/>
      <c r="S50" s="120"/>
      <c r="T50" s="120"/>
      <c r="U50" s="120"/>
    </row>
    <row r="51" spans="2:21" ht="15" customHeight="1" x14ac:dyDescent="0.25">
      <c r="B51" s="333"/>
      <c r="C51" s="615"/>
      <c r="D51" s="616"/>
      <c r="E51" s="118">
        <f t="shared" si="3"/>
        <v>0</v>
      </c>
      <c r="G51" s="120"/>
      <c r="H51" s="120"/>
      <c r="I51" s="120"/>
      <c r="J51" s="120"/>
      <c r="K51" s="120"/>
      <c r="L51" s="120"/>
      <c r="M51" s="120"/>
      <c r="N51" s="120"/>
      <c r="O51" s="120"/>
      <c r="P51" s="120"/>
      <c r="Q51" s="120"/>
      <c r="R51" s="120"/>
      <c r="S51" s="120"/>
      <c r="T51" s="120"/>
      <c r="U51" s="120"/>
    </row>
    <row r="52" spans="2:21" ht="15" customHeight="1" x14ac:dyDescent="0.25">
      <c r="B52" s="333"/>
      <c r="C52" s="615"/>
      <c r="D52" s="616"/>
      <c r="E52" s="118">
        <f t="shared" si="3"/>
        <v>0</v>
      </c>
      <c r="G52" s="120"/>
      <c r="H52" s="120"/>
      <c r="I52" s="120"/>
      <c r="J52" s="120"/>
      <c r="K52" s="120"/>
      <c r="L52" s="120"/>
      <c r="M52" s="120"/>
      <c r="N52" s="120"/>
      <c r="O52" s="120"/>
      <c r="P52" s="120"/>
      <c r="Q52" s="120"/>
      <c r="R52" s="120"/>
      <c r="S52" s="120"/>
      <c r="T52" s="120"/>
      <c r="U52" s="120"/>
    </row>
    <row r="53" spans="2:21" ht="15" customHeight="1" x14ac:dyDescent="0.25">
      <c r="B53" s="333"/>
      <c r="C53" s="615"/>
      <c r="D53" s="616"/>
      <c r="E53" s="118">
        <f t="shared" si="3"/>
        <v>0</v>
      </c>
      <c r="G53" s="120"/>
      <c r="H53" s="120"/>
      <c r="I53" s="120"/>
      <c r="J53" s="120"/>
      <c r="K53" s="120"/>
      <c r="L53" s="120"/>
      <c r="M53" s="120"/>
      <c r="N53" s="120"/>
      <c r="O53" s="120"/>
      <c r="P53" s="120"/>
      <c r="Q53" s="120"/>
      <c r="R53" s="120"/>
      <c r="S53" s="120"/>
      <c r="T53" s="120"/>
      <c r="U53" s="120"/>
    </row>
    <row r="54" spans="2:21" ht="15" customHeight="1" x14ac:dyDescent="0.25">
      <c r="B54" s="333"/>
      <c r="C54" s="615"/>
      <c r="D54" s="616"/>
      <c r="E54" s="118">
        <f t="shared" si="3"/>
        <v>0</v>
      </c>
      <c r="G54" s="120"/>
      <c r="H54" s="120"/>
      <c r="I54" s="120"/>
      <c r="J54" s="120"/>
      <c r="K54" s="120"/>
      <c r="L54" s="120"/>
      <c r="M54" s="120"/>
      <c r="N54" s="120"/>
      <c r="O54" s="120"/>
      <c r="P54" s="120"/>
      <c r="Q54" s="120"/>
      <c r="R54" s="120"/>
      <c r="S54" s="120"/>
      <c r="T54" s="120"/>
      <c r="U54" s="120"/>
    </row>
    <row r="55" spans="2:21" ht="15" customHeight="1" x14ac:dyDescent="0.25">
      <c r="B55" s="333"/>
      <c r="C55" s="615"/>
      <c r="D55" s="616"/>
      <c r="E55" s="118">
        <f t="shared" si="2"/>
        <v>0</v>
      </c>
      <c r="G55" s="120"/>
      <c r="H55" s="120"/>
      <c r="I55" s="120"/>
      <c r="J55" s="120"/>
      <c r="K55" s="120"/>
      <c r="L55" s="120"/>
      <c r="M55" s="120"/>
      <c r="N55" s="120"/>
      <c r="O55" s="120"/>
      <c r="P55" s="120"/>
      <c r="Q55" s="120"/>
      <c r="R55" s="120"/>
      <c r="S55" s="120"/>
      <c r="T55" s="120"/>
      <c r="U55" s="120"/>
    </row>
    <row r="56" spans="2:21" ht="15" customHeight="1" x14ac:dyDescent="0.25">
      <c r="B56" s="333"/>
      <c r="C56" s="615"/>
      <c r="D56" s="616"/>
      <c r="E56" s="118">
        <f t="shared" si="2"/>
        <v>0</v>
      </c>
      <c r="G56" s="120"/>
      <c r="H56" s="120"/>
      <c r="I56" s="120"/>
      <c r="J56" s="120"/>
      <c r="K56" s="120"/>
      <c r="L56" s="120"/>
      <c r="M56" s="120"/>
      <c r="N56" s="120"/>
      <c r="O56" s="120"/>
      <c r="P56" s="120"/>
      <c r="Q56" s="120"/>
      <c r="R56" s="120"/>
      <c r="S56" s="120"/>
      <c r="T56" s="120"/>
      <c r="U56" s="120"/>
    </row>
    <row r="57" spans="2:21" ht="15" customHeight="1" x14ac:dyDescent="0.25">
      <c r="B57" s="333"/>
      <c r="C57" s="615"/>
      <c r="D57" s="616"/>
      <c r="E57" s="118">
        <f t="shared" si="2"/>
        <v>0</v>
      </c>
      <c r="G57" s="120"/>
      <c r="H57" s="120"/>
      <c r="I57" s="120"/>
      <c r="J57" s="120"/>
      <c r="K57" s="120"/>
      <c r="L57" s="120"/>
      <c r="M57" s="120"/>
      <c r="N57" s="120"/>
      <c r="O57" s="120"/>
      <c r="P57" s="120"/>
      <c r="Q57" s="120"/>
      <c r="R57" s="120"/>
      <c r="S57" s="120"/>
      <c r="T57" s="120"/>
      <c r="U57" s="120"/>
    </row>
    <row r="58" spans="2:21" x14ac:dyDescent="0.25">
      <c r="B58" s="593"/>
      <c r="C58" s="621"/>
      <c r="D58" s="621"/>
      <c r="E58" s="346"/>
      <c r="G58" s="346"/>
      <c r="H58" s="346"/>
      <c r="I58" s="346"/>
      <c r="J58" s="346"/>
      <c r="K58" s="346"/>
      <c r="L58" s="346"/>
      <c r="M58" s="346"/>
      <c r="N58" s="346"/>
      <c r="O58" s="346"/>
      <c r="P58" s="346"/>
      <c r="Q58" s="346"/>
      <c r="R58" s="346"/>
      <c r="S58" s="346"/>
      <c r="T58" s="346"/>
      <c r="U58" s="346"/>
    </row>
  </sheetData>
  <sheetProtection algorithmName="SHA-512" hashValue="+4RXMIUyYYvek4SSDSyByMVFpW+ne/MPQLhbt0zgTGfWAcnwlOR8ak1+17IwHjJe2wJvCn4zAXQt0Ikp3HUYWg==" saltValue="gHpvnsQOQX7OcM+jxJWzLQ==" spinCount="100000" sheet="1" objects="1" scenarios="1" selectLockedCells="1"/>
  <mergeCells count="57">
    <mergeCell ref="C36:D36"/>
    <mergeCell ref="C3:D3"/>
    <mergeCell ref="C23:D23"/>
    <mergeCell ref="C24:D24"/>
    <mergeCell ref="C25:D25"/>
    <mergeCell ref="C26:D26"/>
    <mergeCell ref="C10:D10"/>
    <mergeCell ref="C11:D11"/>
    <mergeCell ref="C12:D12"/>
    <mergeCell ref="C17:D17"/>
    <mergeCell ref="C33:D33"/>
    <mergeCell ref="C28:D28"/>
    <mergeCell ref="C27:D27"/>
    <mergeCell ref="C34:D34"/>
    <mergeCell ref="C35:D35"/>
    <mergeCell ref="C56:D56"/>
    <mergeCell ref="C29:D29"/>
    <mergeCell ref="C8:D8"/>
    <mergeCell ref="C9:D9"/>
    <mergeCell ref="B6:D6"/>
    <mergeCell ref="C44:D44"/>
    <mergeCell ref="C45:D45"/>
    <mergeCell ref="C46:D46"/>
    <mergeCell ref="C47:D47"/>
    <mergeCell ref="C48:D48"/>
    <mergeCell ref="C49:D49"/>
    <mergeCell ref="C50:D50"/>
    <mergeCell ref="C51:D51"/>
    <mergeCell ref="C55:D55"/>
    <mergeCell ref="C19:D19"/>
    <mergeCell ref="C20:D20"/>
    <mergeCell ref="B58:D58"/>
    <mergeCell ref="C57:D57"/>
    <mergeCell ref="C18:D18"/>
    <mergeCell ref="B7:D7"/>
    <mergeCell ref="C22:D22"/>
    <mergeCell ref="C32:D32"/>
    <mergeCell ref="C52:D52"/>
    <mergeCell ref="C53:D53"/>
    <mergeCell ref="C37:D37"/>
    <mergeCell ref="C38:D38"/>
    <mergeCell ref="C39:D39"/>
    <mergeCell ref="C40:D40"/>
    <mergeCell ref="C41:D41"/>
    <mergeCell ref="C42:D42"/>
    <mergeCell ref="C54:D54"/>
    <mergeCell ref="C43:D43"/>
    <mergeCell ref="G2:U2"/>
    <mergeCell ref="B4:D4"/>
    <mergeCell ref="B5:D5"/>
    <mergeCell ref="C30:D30"/>
    <mergeCell ref="C31:D31"/>
    <mergeCell ref="C13:D13"/>
    <mergeCell ref="C14:D14"/>
    <mergeCell ref="C15:D15"/>
    <mergeCell ref="C16:D16"/>
    <mergeCell ref="C21:D21"/>
  </mergeCells>
  <phoneticPr fontId="54" type="noConversion"/>
  <hyperlinks>
    <hyperlink ref="C3:D3" location="Budget!G4" display="&lt;&lt;&lt;  Returen to Budget Tab" xr:uid="{00000000-0004-0000-0300-000000000000}"/>
  </hyperlinks>
  <printOptions horizontalCentered="1"/>
  <pageMargins left="0.25" right="0.25" top="0.25" bottom="0.25" header="0" footer="0"/>
  <pageSetup scale="54" fitToWidth="0" orientation="landscape" draft="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3">
    <tabColor rgb="FF00B0F0"/>
    <pageSetUpPr fitToPage="1"/>
  </sheetPr>
  <dimension ref="A1:U58"/>
  <sheetViews>
    <sheetView showGridLines="0" topLeftCell="E1" zoomScaleNormal="100" workbookViewId="0">
      <selection activeCell="R48" sqref="R48"/>
    </sheetView>
  </sheetViews>
  <sheetFormatPr defaultColWidth="9.109375" defaultRowHeight="13.2" x14ac:dyDescent="0.25"/>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21" width="13.33203125" style="29" customWidth="1"/>
    <col min="22" max="31" width="12.6640625" style="29" customWidth="1"/>
    <col min="32" max="16384" width="9.109375" style="29"/>
  </cols>
  <sheetData>
    <row r="1" spans="1:21" s="30" customFormat="1" ht="16.5" customHeight="1" x14ac:dyDescent="0.25">
      <c r="A1" s="97" t="str">
        <f>Summary!A2</f>
        <v>DGS-30-198</v>
      </c>
      <c r="B1" s="97"/>
      <c r="C1" s="97"/>
      <c r="D1" s="239"/>
      <c r="E1" s="239"/>
    </row>
    <row r="2" spans="1:21" s="30" customFormat="1" ht="16.5" customHeight="1" x14ac:dyDescent="0.25">
      <c r="A2" s="30" t="str">
        <f>Summary!A3</f>
        <v>(Rev. 07/24)</v>
      </c>
      <c r="B2" s="321"/>
      <c r="C2" s="321"/>
      <c r="D2" s="116"/>
      <c r="F2" s="29"/>
      <c r="G2" s="618"/>
      <c r="H2" s="619"/>
      <c r="I2" s="619"/>
      <c r="J2" s="619"/>
      <c r="K2" s="619"/>
      <c r="L2" s="619"/>
      <c r="M2" s="619"/>
      <c r="N2" s="619"/>
      <c r="O2" s="619"/>
      <c r="P2" s="619"/>
      <c r="Q2" s="619"/>
      <c r="R2" s="619"/>
      <c r="S2" s="619"/>
      <c r="T2" s="619"/>
      <c r="U2" s="619"/>
    </row>
    <row r="3" spans="1:21" ht="30" customHeight="1" x14ac:dyDescent="0.25">
      <c r="A3" s="321"/>
      <c r="B3" s="31"/>
      <c r="C3" s="625" t="s">
        <v>193</v>
      </c>
      <c r="D3" s="625"/>
      <c r="G3" s="117" t="s">
        <v>114</v>
      </c>
      <c r="H3" s="340" t="s">
        <v>115</v>
      </c>
      <c r="I3" s="340" t="s">
        <v>116</v>
      </c>
      <c r="J3" s="340" t="s">
        <v>117</v>
      </c>
      <c r="K3" s="340" t="s">
        <v>118</v>
      </c>
      <c r="L3" s="340" t="s">
        <v>119</v>
      </c>
      <c r="M3" s="340" t="s">
        <v>120</v>
      </c>
      <c r="N3" s="340" t="s">
        <v>121</v>
      </c>
      <c r="O3" s="340" t="s">
        <v>122</v>
      </c>
      <c r="P3" s="340" t="s">
        <v>123</v>
      </c>
      <c r="Q3" s="340" t="s">
        <v>194</v>
      </c>
      <c r="R3" s="340" t="s">
        <v>195</v>
      </c>
      <c r="S3" s="340" t="s">
        <v>196</v>
      </c>
      <c r="T3" s="340" t="s">
        <v>197</v>
      </c>
      <c r="U3" s="340" t="s">
        <v>198</v>
      </c>
    </row>
    <row r="4" spans="1:21" ht="44.1" customHeight="1" x14ac:dyDescent="0.25">
      <c r="B4" s="620" t="s">
        <v>199</v>
      </c>
      <c r="C4" s="620"/>
      <c r="D4" s="620"/>
      <c r="E4" s="339"/>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c r="Q4" s="121" t="str">
        <f>IF(Budget!Q4="","",Budget!Q4)</f>
        <v/>
      </c>
      <c r="R4" s="121" t="str">
        <f>IF(Budget!R4="","",Budget!R4)</f>
        <v/>
      </c>
      <c r="S4" s="121" t="str">
        <f>IF(Budget!S4="","",Budget!S4)</f>
        <v/>
      </c>
      <c r="T4" s="121" t="str">
        <f>IF(Budget!T4="","",Budget!T4)</f>
        <v/>
      </c>
      <c r="U4" s="121" t="str">
        <f>IF(Budget!U4="","",Budget!U4)</f>
        <v/>
      </c>
    </row>
    <row r="5" spans="1:21" ht="16.5" customHeight="1" thickBot="1" x14ac:dyDescent="0.3">
      <c r="B5" s="546" t="s">
        <v>14</v>
      </c>
      <c r="C5" s="546"/>
      <c r="D5" s="546"/>
      <c r="E5" s="341" t="s">
        <v>200</v>
      </c>
      <c r="G5" s="341" t="s">
        <v>127</v>
      </c>
      <c r="H5" s="341" t="s">
        <v>127</v>
      </c>
      <c r="I5" s="341" t="s">
        <v>127</v>
      </c>
      <c r="J5" s="341" t="s">
        <v>127</v>
      </c>
      <c r="K5" s="341" t="s">
        <v>127</v>
      </c>
      <c r="L5" s="341" t="s">
        <v>127</v>
      </c>
      <c r="M5" s="341" t="s">
        <v>127</v>
      </c>
      <c r="N5" s="341" t="s">
        <v>127</v>
      </c>
      <c r="O5" s="341" t="s">
        <v>127</v>
      </c>
      <c r="P5" s="341" t="s">
        <v>127</v>
      </c>
      <c r="Q5" s="341" t="s">
        <v>127</v>
      </c>
      <c r="R5" s="341" t="s">
        <v>127</v>
      </c>
      <c r="S5" s="341" t="s">
        <v>127</v>
      </c>
      <c r="T5" s="341" t="s">
        <v>127</v>
      </c>
      <c r="U5" s="341" t="s">
        <v>127</v>
      </c>
    </row>
    <row r="6" spans="1:21" ht="30" customHeight="1" thickBot="1" x14ac:dyDescent="0.3">
      <c r="B6" s="595" t="s">
        <v>202</v>
      </c>
      <c r="C6" s="603"/>
      <c r="D6" s="604"/>
      <c r="E6" s="115">
        <f>SUM(G6:U6)</f>
        <v>0</v>
      </c>
      <c r="G6" s="115">
        <f t="shared" ref="G6:U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ref="P6:T6" si="1">SUM(P7:P57)</f>
        <v>0</v>
      </c>
      <c r="Q6" s="115">
        <f t="shared" si="1"/>
        <v>0</v>
      </c>
      <c r="R6" s="115">
        <f t="shared" si="1"/>
        <v>0</v>
      </c>
      <c r="S6" s="115">
        <f t="shared" si="1"/>
        <v>0</v>
      </c>
      <c r="T6" s="115">
        <f t="shared" si="1"/>
        <v>0</v>
      </c>
      <c r="U6" s="115">
        <f t="shared" si="0"/>
        <v>0</v>
      </c>
    </row>
    <row r="7" spans="1:21" ht="30" customHeight="1" x14ac:dyDescent="0.25">
      <c r="B7" s="622" t="s">
        <v>203</v>
      </c>
      <c r="C7" s="623"/>
      <c r="D7" s="624"/>
      <c r="E7" s="118"/>
      <c r="G7" s="119"/>
      <c r="H7" s="118"/>
      <c r="I7" s="118"/>
      <c r="J7" s="118"/>
      <c r="K7" s="118"/>
      <c r="L7" s="118"/>
      <c r="M7" s="118"/>
      <c r="N7" s="118"/>
      <c r="O7" s="118"/>
      <c r="P7" s="118"/>
      <c r="Q7" s="118"/>
      <c r="R7" s="118"/>
      <c r="S7" s="118"/>
      <c r="T7" s="118"/>
      <c r="U7" s="118"/>
    </row>
    <row r="8" spans="1:21" ht="15" customHeight="1" x14ac:dyDescent="0.25">
      <c r="B8" s="333"/>
      <c r="C8" s="615"/>
      <c r="D8" s="616"/>
      <c r="E8" s="118">
        <f t="shared" ref="E8:E57" si="2">SUM(G8:U8)</f>
        <v>0</v>
      </c>
      <c r="G8" s="120"/>
      <c r="H8" s="120"/>
      <c r="I8" s="120"/>
      <c r="J8" s="120"/>
      <c r="K8" s="120"/>
      <c r="L8" s="120"/>
      <c r="M8" s="120"/>
      <c r="N8" s="120"/>
      <c r="O8" s="120"/>
      <c r="P8" s="120"/>
      <c r="Q8" s="120"/>
      <c r="R8" s="120"/>
      <c r="S8" s="120"/>
      <c r="T8" s="120"/>
      <c r="U8" s="120"/>
    </row>
    <row r="9" spans="1:21" ht="15" customHeight="1" x14ac:dyDescent="0.25">
      <c r="B9" s="333"/>
      <c r="C9" s="615"/>
      <c r="D9" s="616"/>
      <c r="E9" s="118">
        <f t="shared" si="2"/>
        <v>0</v>
      </c>
      <c r="G9" s="120"/>
      <c r="H9" s="120"/>
      <c r="I9" s="120"/>
      <c r="J9" s="120"/>
      <c r="K9" s="120"/>
      <c r="L9" s="120"/>
      <c r="M9" s="120"/>
      <c r="N9" s="120"/>
      <c r="O9" s="120"/>
      <c r="P9" s="120"/>
      <c r="Q9" s="120"/>
      <c r="R9" s="120"/>
      <c r="S9" s="120"/>
      <c r="T9" s="120"/>
      <c r="U9" s="120"/>
    </row>
    <row r="10" spans="1:21" ht="15" customHeight="1" x14ac:dyDescent="0.25">
      <c r="B10" s="333"/>
      <c r="C10" s="615"/>
      <c r="D10" s="616"/>
      <c r="E10" s="118">
        <f t="shared" si="2"/>
        <v>0</v>
      </c>
      <c r="G10" s="120"/>
      <c r="H10" s="120"/>
      <c r="I10" s="120"/>
      <c r="J10" s="120"/>
      <c r="K10" s="120"/>
      <c r="L10" s="120"/>
      <c r="M10" s="120"/>
      <c r="N10" s="120"/>
      <c r="O10" s="120"/>
      <c r="P10" s="120"/>
      <c r="Q10" s="120"/>
      <c r="R10" s="120"/>
      <c r="S10" s="120"/>
      <c r="T10" s="120"/>
      <c r="U10" s="120"/>
    </row>
    <row r="11" spans="1:21" ht="15" customHeight="1" x14ac:dyDescent="0.25">
      <c r="B11" s="333"/>
      <c r="C11" s="615"/>
      <c r="D11" s="616"/>
      <c r="E11" s="118">
        <f t="shared" si="2"/>
        <v>0</v>
      </c>
      <c r="G11" s="120"/>
      <c r="H11" s="120"/>
      <c r="I11" s="120"/>
      <c r="J11" s="120"/>
      <c r="K11" s="120"/>
      <c r="L11" s="120"/>
      <c r="M11" s="120"/>
      <c r="N11" s="120"/>
      <c r="O11" s="120"/>
      <c r="P11" s="120"/>
      <c r="Q11" s="120"/>
      <c r="R11" s="120"/>
      <c r="S11" s="120"/>
      <c r="T11" s="120"/>
      <c r="U11" s="120"/>
    </row>
    <row r="12" spans="1:21" ht="15" customHeight="1" x14ac:dyDescent="0.25">
      <c r="B12" s="333"/>
      <c r="C12" s="615"/>
      <c r="D12" s="616"/>
      <c r="E12" s="118">
        <f t="shared" si="2"/>
        <v>0</v>
      </c>
      <c r="G12" s="120"/>
      <c r="H12" s="120"/>
      <c r="I12" s="120"/>
      <c r="J12" s="120"/>
      <c r="K12" s="120"/>
      <c r="L12" s="120"/>
      <c r="M12" s="120"/>
      <c r="N12" s="120"/>
      <c r="O12" s="120"/>
      <c r="P12" s="120"/>
      <c r="Q12" s="120"/>
      <c r="R12" s="120"/>
      <c r="S12" s="120"/>
      <c r="T12" s="120"/>
      <c r="U12" s="120"/>
    </row>
    <row r="13" spans="1:21" ht="15" customHeight="1" x14ac:dyDescent="0.25">
      <c r="B13" s="333"/>
      <c r="C13" s="615"/>
      <c r="D13" s="616"/>
      <c r="E13" s="118">
        <f t="shared" si="2"/>
        <v>0</v>
      </c>
      <c r="G13" s="120"/>
      <c r="H13" s="120"/>
      <c r="I13" s="120"/>
      <c r="J13" s="120"/>
      <c r="K13" s="120"/>
      <c r="L13" s="120"/>
      <c r="M13" s="120"/>
      <c r="N13" s="120"/>
      <c r="O13" s="120"/>
      <c r="P13" s="120"/>
      <c r="Q13" s="120"/>
      <c r="R13" s="120"/>
      <c r="S13" s="120"/>
      <c r="T13" s="120"/>
      <c r="U13" s="120"/>
    </row>
    <row r="14" spans="1:21" ht="15" customHeight="1" x14ac:dyDescent="0.25">
      <c r="B14" s="333"/>
      <c r="C14" s="615"/>
      <c r="D14" s="616"/>
      <c r="E14" s="118">
        <f t="shared" si="2"/>
        <v>0</v>
      </c>
      <c r="G14" s="120"/>
      <c r="H14" s="120"/>
      <c r="I14" s="120"/>
      <c r="J14" s="120"/>
      <c r="K14" s="120"/>
      <c r="L14" s="120"/>
      <c r="M14" s="120"/>
      <c r="N14" s="120"/>
      <c r="O14" s="120"/>
      <c r="P14" s="120"/>
      <c r="Q14" s="120"/>
      <c r="R14" s="120"/>
      <c r="S14" s="120"/>
      <c r="T14" s="120"/>
      <c r="U14" s="120"/>
    </row>
    <row r="15" spans="1:21" ht="15" customHeight="1" x14ac:dyDescent="0.25">
      <c r="B15" s="333"/>
      <c r="C15" s="615"/>
      <c r="D15" s="616"/>
      <c r="E15" s="118">
        <f t="shared" si="2"/>
        <v>0</v>
      </c>
      <c r="G15" s="120"/>
      <c r="H15" s="120"/>
      <c r="I15" s="120"/>
      <c r="J15" s="120"/>
      <c r="K15" s="120"/>
      <c r="L15" s="120"/>
      <c r="M15" s="120"/>
      <c r="N15" s="120"/>
      <c r="O15" s="120"/>
      <c r="P15" s="120"/>
      <c r="Q15" s="120"/>
      <c r="R15" s="120"/>
      <c r="S15" s="120"/>
      <c r="T15" s="120"/>
      <c r="U15" s="120"/>
    </row>
    <row r="16" spans="1:21" ht="15" customHeight="1" x14ac:dyDescent="0.25">
      <c r="B16" s="333"/>
      <c r="C16" s="615"/>
      <c r="D16" s="616"/>
      <c r="E16" s="118">
        <f t="shared" si="2"/>
        <v>0</v>
      </c>
      <c r="G16" s="120"/>
      <c r="H16" s="120"/>
      <c r="I16" s="120"/>
      <c r="J16" s="120"/>
      <c r="K16" s="120"/>
      <c r="L16" s="120"/>
      <c r="M16" s="120"/>
      <c r="N16" s="120"/>
      <c r="O16" s="120"/>
      <c r="P16" s="120"/>
      <c r="Q16" s="120"/>
      <c r="R16" s="120"/>
      <c r="S16" s="120"/>
      <c r="T16" s="120"/>
      <c r="U16" s="120"/>
    </row>
    <row r="17" spans="2:21" ht="15" customHeight="1" x14ac:dyDescent="0.25">
      <c r="B17" s="333"/>
      <c r="C17" s="615"/>
      <c r="D17" s="616"/>
      <c r="E17" s="118">
        <f t="shared" si="2"/>
        <v>0</v>
      </c>
      <c r="G17" s="120"/>
      <c r="H17" s="120"/>
      <c r="I17" s="120"/>
      <c r="J17" s="120"/>
      <c r="K17" s="120"/>
      <c r="L17" s="120"/>
      <c r="M17" s="120"/>
      <c r="N17" s="120"/>
      <c r="O17" s="120"/>
      <c r="P17" s="120"/>
      <c r="Q17" s="120"/>
      <c r="R17" s="120"/>
      <c r="S17" s="120"/>
      <c r="T17" s="120"/>
      <c r="U17" s="120"/>
    </row>
    <row r="18" spans="2:21" ht="15" customHeight="1" x14ac:dyDescent="0.25">
      <c r="B18" s="333"/>
      <c r="C18" s="615"/>
      <c r="D18" s="616"/>
      <c r="E18" s="118">
        <f t="shared" si="2"/>
        <v>0</v>
      </c>
      <c r="G18" s="120"/>
      <c r="H18" s="120"/>
      <c r="I18" s="120"/>
      <c r="J18" s="120"/>
      <c r="K18" s="120"/>
      <c r="L18" s="120"/>
      <c r="M18" s="120"/>
      <c r="N18" s="120"/>
      <c r="O18" s="120"/>
      <c r="P18" s="120"/>
      <c r="Q18" s="120"/>
      <c r="R18" s="120"/>
      <c r="S18" s="120"/>
      <c r="T18" s="120"/>
      <c r="U18" s="120"/>
    </row>
    <row r="19" spans="2:21" ht="15" customHeight="1" x14ac:dyDescent="0.25">
      <c r="B19" s="333"/>
      <c r="C19" s="615"/>
      <c r="D19" s="616"/>
      <c r="E19" s="118">
        <f t="shared" si="2"/>
        <v>0</v>
      </c>
      <c r="G19" s="120"/>
      <c r="H19" s="120"/>
      <c r="I19" s="120"/>
      <c r="J19" s="120"/>
      <c r="K19" s="120"/>
      <c r="L19" s="120"/>
      <c r="M19" s="120"/>
      <c r="N19" s="120"/>
      <c r="O19" s="120"/>
      <c r="P19" s="120"/>
      <c r="Q19" s="120"/>
      <c r="R19" s="120"/>
      <c r="S19" s="120"/>
      <c r="T19" s="120"/>
      <c r="U19" s="120"/>
    </row>
    <row r="20" spans="2:21" ht="15" customHeight="1" x14ac:dyDescent="0.25">
      <c r="B20" s="333"/>
      <c r="C20" s="615"/>
      <c r="D20" s="616"/>
      <c r="E20" s="118">
        <f t="shared" si="2"/>
        <v>0</v>
      </c>
      <c r="G20" s="120"/>
      <c r="H20" s="120"/>
      <c r="I20" s="120"/>
      <c r="J20" s="120"/>
      <c r="K20" s="120"/>
      <c r="L20" s="120"/>
      <c r="M20" s="120"/>
      <c r="N20" s="120"/>
      <c r="O20" s="120"/>
      <c r="P20" s="120"/>
      <c r="Q20" s="120"/>
      <c r="R20" s="120"/>
      <c r="S20" s="120"/>
      <c r="T20" s="120"/>
      <c r="U20" s="120"/>
    </row>
    <row r="21" spans="2:21" ht="15" customHeight="1" x14ac:dyDescent="0.25">
      <c r="B21" s="333"/>
      <c r="C21" s="615"/>
      <c r="D21" s="616"/>
      <c r="E21" s="118">
        <f t="shared" si="2"/>
        <v>0</v>
      </c>
      <c r="G21" s="120"/>
      <c r="H21" s="120"/>
      <c r="I21" s="120"/>
      <c r="J21" s="120"/>
      <c r="K21" s="120"/>
      <c r="L21" s="120"/>
      <c r="M21" s="120"/>
      <c r="N21" s="120"/>
      <c r="O21" s="120"/>
      <c r="P21" s="120"/>
      <c r="Q21" s="120"/>
      <c r="R21" s="120"/>
      <c r="S21" s="120"/>
      <c r="T21" s="120"/>
      <c r="U21" s="120"/>
    </row>
    <row r="22" spans="2:21" ht="15" customHeight="1" x14ac:dyDescent="0.25">
      <c r="B22" s="333"/>
      <c r="C22" s="615"/>
      <c r="D22" s="616"/>
      <c r="E22" s="118">
        <f t="shared" si="2"/>
        <v>0</v>
      </c>
      <c r="G22" s="120"/>
      <c r="H22" s="120"/>
      <c r="I22" s="120"/>
      <c r="J22" s="120"/>
      <c r="K22" s="120"/>
      <c r="L22" s="120"/>
      <c r="M22" s="120"/>
      <c r="N22" s="120"/>
      <c r="O22" s="120"/>
      <c r="P22" s="120"/>
      <c r="Q22" s="120"/>
      <c r="R22" s="120"/>
      <c r="S22" s="120"/>
      <c r="T22" s="120"/>
      <c r="U22" s="120"/>
    </row>
    <row r="23" spans="2:21" ht="15" customHeight="1" x14ac:dyDescent="0.25">
      <c r="B23" s="333"/>
      <c r="C23" s="615"/>
      <c r="D23" s="616"/>
      <c r="E23" s="118">
        <f t="shared" si="2"/>
        <v>0</v>
      </c>
      <c r="G23" s="120"/>
      <c r="H23" s="120"/>
      <c r="I23" s="120"/>
      <c r="J23" s="120"/>
      <c r="K23" s="120"/>
      <c r="L23" s="120"/>
      <c r="M23" s="120"/>
      <c r="N23" s="120"/>
      <c r="O23" s="120"/>
      <c r="P23" s="120"/>
      <c r="Q23" s="120"/>
      <c r="R23" s="120"/>
      <c r="S23" s="120"/>
      <c r="T23" s="120"/>
      <c r="U23" s="120"/>
    </row>
    <row r="24" spans="2:21" ht="15" customHeight="1" x14ac:dyDescent="0.25">
      <c r="B24" s="333"/>
      <c r="C24" s="615"/>
      <c r="D24" s="616"/>
      <c r="E24" s="118">
        <f t="shared" si="2"/>
        <v>0</v>
      </c>
      <c r="G24" s="120"/>
      <c r="H24" s="120"/>
      <c r="I24" s="120"/>
      <c r="J24" s="120"/>
      <c r="K24" s="120"/>
      <c r="L24" s="120"/>
      <c r="M24" s="120"/>
      <c r="N24" s="120"/>
      <c r="O24" s="120"/>
      <c r="P24" s="120"/>
      <c r="Q24" s="120"/>
      <c r="R24" s="120"/>
      <c r="S24" s="120"/>
      <c r="T24" s="120"/>
      <c r="U24" s="120"/>
    </row>
    <row r="25" spans="2:21" ht="15" customHeight="1" x14ac:dyDescent="0.25">
      <c r="B25" s="333"/>
      <c r="C25" s="615"/>
      <c r="D25" s="616"/>
      <c r="E25" s="118">
        <f t="shared" si="2"/>
        <v>0</v>
      </c>
      <c r="G25" s="120"/>
      <c r="H25" s="120"/>
      <c r="I25" s="120"/>
      <c r="J25" s="120"/>
      <c r="K25" s="120"/>
      <c r="L25" s="120"/>
      <c r="M25" s="120"/>
      <c r="N25" s="120"/>
      <c r="O25" s="120"/>
      <c r="P25" s="120"/>
      <c r="Q25" s="120"/>
      <c r="R25" s="120"/>
      <c r="S25" s="120"/>
      <c r="T25" s="120"/>
      <c r="U25" s="120"/>
    </row>
    <row r="26" spans="2:21" ht="15" customHeight="1" x14ac:dyDescent="0.25">
      <c r="B26" s="333"/>
      <c r="C26" s="615"/>
      <c r="D26" s="616"/>
      <c r="E26" s="118">
        <f t="shared" si="2"/>
        <v>0</v>
      </c>
      <c r="G26" s="120"/>
      <c r="H26" s="120"/>
      <c r="I26" s="120"/>
      <c r="J26" s="120"/>
      <c r="K26" s="120"/>
      <c r="L26" s="120"/>
      <c r="M26" s="120"/>
      <c r="N26" s="120"/>
      <c r="O26" s="120"/>
      <c r="P26" s="120"/>
      <c r="Q26" s="120"/>
      <c r="R26" s="120"/>
      <c r="S26" s="120"/>
      <c r="T26" s="120"/>
      <c r="U26" s="120"/>
    </row>
    <row r="27" spans="2:21" ht="15" customHeight="1" x14ac:dyDescent="0.25">
      <c r="B27" s="333"/>
      <c r="C27" s="615"/>
      <c r="D27" s="616"/>
      <c r="E27" s="118">
        <f t="shared" si="2"/>
        <v>0</v>
      </c>
      <c r="G27" s="120"/>
      <c r="H27" s="120"/>
      <c r="I27" s="120"/>
      <c r="J27" s="120"/>
      <c r="K27" s="120"/>
      <c r="L27" s="120"/>
      <c r="M27" s="120"/>
      <c r="N27" s="120"/>
      <c r="O27" s="120"/>
      <c r="P27" s="120"/>
      <c r="Q27" s="120"/>
      <c r="R27" s="120"/>
      <c r="S27" s="120"/>
      <c r="T27" s="120"/>
      <c r="U27" s="120"/>
    </row>
    <row r="28" spans="2:21" ht="15" customHeight="1" x14ac:dyDescent="0.25">
      <c r="B28" s="333"/>
      <c r="C28" s="615"/>
      <c r="D28" s="616"/>
      <c r="E28" s="118">
        <f t="shared" si="2"/>
        <v>0</v>
      </c>
      <c r="G28" s="120"/>
      <c r="H28" s="120"/>
      <c r="I28" s="120"/>
      <c r="J28" s="120"/>
      <c r="K28" s="120"/>
      <c r="L28" s="120"/>
      <c r="M28" s="120"/>
      <c r="N28" s="120"/>
      <c r="O28" s="120"/>
      <c r="P28" s="120"/>
      <c r="Q28" s="120"/>
      <c r="R28" s="120"/>
      <c r="S28" s="120"/>
      <c r="T28" s="120"/>
      <c r="U28" s="120"/>
    </row>
    <row r="29" spans="2:21" ht="15" customHeight="1" x14ac:dyDescent="0.25">
      <c r="B29" s="333"/>
      <c r="C29" s="615"/>
      <c r="D29" s="616"/>
      <c r="E29" s="118">
        <f t="shared" si="2"/>
        <v>0</v>
      </c>
      <c r="G29" s="120"/>
      <c r="H29" s="120"/>
      <c r="I29" s="120"/>
      <c r="J29" s="120"/>
      <c r="K29" s="120"/>
      <c r="L29" s="120"/>
      <c r="M29" s="120"/>
      <c r="N29" s="120"/>
      <c r="O29" s="120"/>
      <c r="P29" s="120"/>
      <c r="Q29" s="120"/>
      <c r="R29" s="120"/>
      <c r="S29" s="120"/>
      <c r="T29" s="120"/>
      <c r="U29" s="120"/>
    </row>
    <row r="30" spans="2:21" ht="15" customHeight="1" x14ac:dyDescent="0.25">
      <c r="B30" s="333"/>
      <c r="C30" s="615"/>
      <c r="D30" s="616"/>
      <c r="E30" s="118">
        <f t="shared" si="2"/>
        <v>0</v>
      </c>
      <c r="G30" s="120"/>
      <c r="H30" s="120"/>
      <c r="I30" s="120"/>
      <c r="J30" s="120"/>
      <c r="K30" s="120"/>
      <c r="L30" s="120"/>
      <c r="M30" s="120"/>
      <c r="N30" s="120"/>
      <c r="O30" s="120"/>
      <c r="P30" s="120"/>
      <c r="Q30" s="120"/>
      <c r="R30" s="120"/>
      <c r="S30" s="120"/>
      <c r="T30" s="120"/>
      <c r="U30" s="120"/>
    </row>
    <row r="31" spans="2:21" ht="15" customHeight="1" x14ac:dyDescent="0.25">
      <c r="B31" s="333"/>
      <c r="C31" s="615"/>
      <c r="D31" s="616"/>
      <c r="E31" s="118">
        <f t="shared" si="2"/>
        <v>0</v>
      </c>
      <c r="G31" s="120"/>
      <c r="H31" s="120"/>
      <c r="I31" s="120"/>
      <c r="J31" s="120"/>
      <c r="K31" s="120"/>
      <c r="L31" s="120"/>
      <c r="M31" s="120"/>
      <c r="N31" s="120"/>
      <c r="O31" s="120"/>
      <c r="P31" s="120"/>
      <c r="Q31" s="120"/>
      <c r="R31" s="120"/>
      <c r="S31" s="120"/>
      <c r="T31" s="120"/>
      <c r="U31" s="120"/>
    </row>
    <row r="32" spans="2:21" ht="15" customHeight="1" x14ac:dyDescent="0.25">
      <c r="B32" s="333"/>
      <c r="C32" s="615"/>
      <c r="D32" s="616"/>
      <c r="E32" s="118">
        <f t="shared" si="2"/>
        <v>0</v>
      </c>
      <c r="G32" s="120"/>
      <c r="H32" s="120"/>
      <c r="I32" s="120"/>
      <c r="J32" s="120"/>
      <c r="K32" s="120"/>
      <c r="L32" s="120"/>
      <c r="M32" s="120"/>
      <c r="N32" s="120"/>
      <c r="O32" s="120"/>
      <c r="P32" s="120"/>
      <c r="Q32" s="120"/>
      <c r="R32" s="120"/>
      <c r="S32" s="120"/>
      <c r="T32" s="120"/>
      <c r="U32" s="120"/>
    </row>
    <row r="33" spans="2:21" ht="15" customHeight="1" x14ac:dyDescent="0.25">
      <c r="B33" s="333"/>
      <c r="C33" s="615"/>
      <c r="D33" s="616"/>
      <c r="E33" s="118">
        <f t="shared" si="2"/>
        <v>0</v>
      </c>
      <c r="G33" s="120"/>
      <c r="H33" s="120"/>
      <c r="I33" s="120"/>
      <c r="J33" s="120"/>
      <c r="K33" s="120"/>
      <c r="L33" s="120"/>
      <c r="M33" s="120"/>
      <c r="N33" s="120"/>
      <c r="O33" s="120"/>
      <c r="P33" s="120"/>
      <c r="Q33" s="120"/>
      <c r="R33" s="120"/>
      <c r="S33" s="120"/>
      <c r="T33" s="120"/>
      <c r="U33" s="120"/>
    </row>
    <row r="34" spans="2:21" ht="15" customHeight="1" x14ac:dyDescent="0.25">
      <c r="B34" s="333"/>
      <c r="C34" s="615"/>
      <c r="D34" s="616"/>
      <c r="E34" s="118">
        <f t="shared" si="2"/>
        <v>0</v>
      </c>
      <c r="G34" s="120"/>
      <c r="H34" s="120"/>
      <c r="I34" s="120"/>
      <c r="J34" s="120"/>
      <c r="K34" s="120"/>
      <c r="L34" s="120"/>
      <c r="M34" s="120"/>
      <c r="N34" s="120"/>
      <c r="O34" s="120"/>
      <c r="P34" s="120"/>
      <c r="Q34" s="120"/>
      <c r="R34" s="120"/>
      <c r="S34" s="120"/>
      <c r="T34" s="120"/>
      <c r="U34" s="120"/>
    </row>
    <row r="35" spans="2:21" ht="15" customHeight="1" x14ac:dyDescent="0.25">
      <c r="B35" s="333"/>
      <c r="C35" s="615"/>
      <c r="D35" s="616"/>
      <c r="E35" s="118">
        <f t="shared" si="2"/>
        <v>0</v>
      </c>
      <c r="G35" s="120"/>
      <c r="H35" s="120"/>
      <c r="I35" s="120"/>
      <c r="J35" s="120"/>
      <c r="K35" s="120"/>
      <c r="L35" s="120"/>
      <c r="M35" s="120"/>
      <c r="N35" s="120"/>
      <c r="O35" s="120"/>
      <c r="P35" s="120"/>
      <c r="Q35" s="120"/>
      <c r="R35" s="120"/>
      <c r="S35" s="120"/>
      <c r="T35" s="120"/>
      <c r="U35" s="120"/>
    </row>
    <row r="36" spans="2:21" ht="15" customHeight="1" x14ac:dyDescent="0.25">
      <c r="B36" s="333"/>
      <c r="C36" s="615"/>
      <c r="D36" s="616"/>
      <c r="E36" s="118">
        <f t="shared" si="2"/>
        <v>0</v>
      </c>
      <c r="G36" s="120"/>
      <c r="H36" s="120"/>
      <c r="I36" s="120"/>
      <c r="J36" s="120"/>
      <c r="K36" s="120"/>
      <c r="L36" s="120"/>
      <c r="M36" s="120"/>
      <c r="N36" s="120"/>
      <c r="O36" s="120"/>
      <c r="P36" s="120"/>
      <c r="Q36" s="120"/>
      <c r="R36" s="120"/>
      <c r="S36" s="120"/>
      <c r="T36" s="120"/>
      <c r="U36" s="120"/>
    </row>
    <row r="37" spans="2:21" ht="15" customHeight="1" x14ac:dyDescent="0.25">
      <c r="B37" s="333"/>
      <c r="C37" s="615"/>
      <c r="D37" s="616"/>
      <c r="E37" s="118">
        <f t="shared" si="2"/>
        <v>0</v>
      </c>
      <c r="G37" s="120"/>
      <c r="H37" s="120"/>
      <c r="I37" s="120"/>
      <c r="J37" s="120"/>
      <c r="K37" s="120"/>
      <c r="L37" s="120"/>
      <c r="M37" s="120"/>
      <c r="N37" s="120"/>
      <c r="O37" s="120"/>
      <c r="P37" s="120"/>
      <c r="Q37" s="120"/>
      <c r="R37" s="120"/>
      <c r="S37" s="120"/>
      <c r="T37" s="120"/>
      <c r="U37" s="120"/>
    </row>
    <row r="38" spans="2:21" ht="15" customHeight="1" x14ac:dyDescent="0.25">
      <c r="B38" s="333"/>
      <c r="C38" s="615"/>
      <c r="D38" s="616"/>
      <c r="E38" s="118">
        <f t="shared" si="2"/>
        <v>0</v>
      </c>
      <c r="G38" s="120"/>
      <c r="H38" s="120"/>
      <c r="I38" s="120"/>
      <c r="J38" s="120"/>
      <c r="K38" s="120"/>
      <c r="L38" s="120"/>
      <c r="M38" s="120"/>
      <c r="N38" s="120"/>
      <c r="O38" s="120"/>
      <c r="P38" s="120"/>
      <c r="Q38" s="120"/>
      <c r="R38" s="120"/>
      <c r="S38" s="120"/>
      <c r="T38" s="120"/>
      <c r="U38" s="120"/>
    </row>
    <row r="39" spans="2:21" ht="15" customHeight="1" x14ac:dyDescent="0.25">
      <c r="B39" s="333"/>
      <c r="C39" s="615"/>
      <c r="D39" s="616"/>
      <c r="E39" s="118">
        <f t="shared" si="2"/>
        <v>0</v>
      </c>
      <c r="G39" s="120"/>
      <c r="H39" s="120"/>
      <c r="I39" s="120"/>
      <c r="J39" s="120"/>
      <c r="K39" s="120"/>
      <c r="L39" s="120"/>
      <c r="M39" s="120"/>
      <c r="N39" s="120"/>
      <c r="O39" s="120"/>
      <c r="P39" s="120"/>
      <c r="Q39" s="120"/>
      <c r="R39" s="120"/>
      <c r="S39" s="120"/>
      <c r="T39" s="120"/>
      <c r="U39" s="120"/>
    </row>
    <row r="40" spans="2:21" ht="15" customHeight="1" x14ac:dyDescent="0.25">
      <c r="B40" s="333"/>
      <c r="C40" s="615"/>
      <c r="D40" s="616"/>
      <c r="E40" s="118">
        <f t="shared" si="2"/>
        <v>0</v>
      </c>
      <c r="G40" s="120"/>
      <c r="H40" s="120"/>
      <c r="I40" s="120"/>
      <c r="J40" s="120"/>
      <c r="K40" s="120"/>
      <c r="L40" s="120"/>
      <c r="M40" s="120"/>
      <c r="N40" s="120"/>
      <c r="O40" s="120"/>
      <c r="P40" s="120"/>
      <c r="Q40" s="120"/>
      <c r="R40" s="120"/>
      <c r="S40" s="120"/>
      <c r="T40" s="120"/>
      <c r="U40" s="120"/>
    </row>
    <row r="41" spans="2:21" ht="15" customHeight="1" x14ac:dyDescent="0.25">
      <c r="B41" s="333"/>
      <c r="C41" s="615"/>
      <c r="D41" s="616"/>
      <c r="E41" s="118">
        <f t="shared" si="2"/>
        <v>0</v>
      </c>
      <c r="G41" s="120"/>
      <c r="H41" s="120"/>
      <c r="I41" s="120"/>
      <c r="J41" s="120"/>
      <c r="K41" s="120"/>
      <c r="L41" s="120"/>
      <c r="M41" s="120"/>
      <c r="N41" s="120"/>
      <c r="O41" s="120"/>
      <c r="P41" s="120"/>
      <c r="Q41" s="120"/>
      <c r="R41" s="120"/>
      <c r="S41" s="120"/>
      <c r="T41" s="120"/>
      <c r="U41" s="120"/>
    </row>
    <row r="42" spans="2:21" ht="15" customHeight="1" x14ac:dyDescent="0.25">
      <c r="B42" s="333"/>
      <c r="C42" s="615"/>
      <c r="D42" s="616"/>
      <c r="E42" s="118">
        <f t="shared" si="2"/>
        <v>0</v>
      </c>
      <c r="G42" s="120"/>
      <c r="H42" s="120"/>
      <c r="I42" s="120"/>
      <c r="J42" s="120"/>
      <c r="K42" s="120"/>
      <c r="L42" s="120"/>
      <c r="M42" s="120"/>
      <c r="N42" s="120"/>
      <c r="O42" s="120"/>
      <c r="P42" s="120"/>
      <c r="Q42" s="120"/>
      <c r="R42" s="120"/>
      <c r="S42" s="120"/>
      <c r="T42" s="120"/>
      <c r="U42" s="120"/>
    </row>
    <row r="43" spans="2:21" ht="15" customHeight="1" x14ac:dyDescent="0.25">
      <c r="B43" s="333"/>
      <c r="C43" s="615"/>
      <c r="D43" s="616"/>
      <c r="E43" s="118">
        <f t="shared" si="2"/>
        <v>0</v>
      </c>
      <c r="G43" s="120"/>
      <c r="H43" s="120"/>
      <c r="I43" s="120"/>
      <c r="J43" s="120"/>
      <c r="K43" s="120"/>
      <c r="L43" s="120"/>
      <c r="M43" s="120"/>
      <c r="N43" s="120"/>
      <c r="O43" s="120"/>
      <c r="P43" s="120"/>
      <c r="Q43" s="120"/>
      <c r="R43" s="120"/>
      <c r="S43" s="120"/>
      <c r="T43" s="120"/>
      <c r="U43" s="120"/>
    </row>
    <row r="44" spans="2:21" ht="15" customHeight="1" x14ac:dyDescent="0.25">
      <c r="B44" s="333"/>
      <c r="C44" s="615"/>
      <c r="D44" s="616"/>
      <c r="E44" s="118">
        <f t="shared" si="2"/>
        <v>0</v>
      </c>
      <c r="G44" s="120"/>
      <c r="H44" s="120"/>
      <c r="I44" s="120"/>
      <c r="J44" s="120"/>
      <c r="K44" s="120"/>
      <c r="L44" s="120"/>
      <c r="M44" s="120"/>
      <c r="N44" s="120"/>
      <c r="O44" s="120"/>
      <c r="P44" s="120"/>
      <c r="Q44" s="120"/>
      <c r="R44" s="120"/>
      <c r="S44" s="120"/>
      <c r="T44" s="120"/>
      <c r="U44" s="120"/>
    </row>
    <row r="45" spans="2:21" ht="15" customHeight="1" x14ac:dyDescent="0.25">
      <c r="B45" s="333"/>
      <c r="C45" s="615"/>
      <c r="D45" s="616"/>
      <c r="E45" s="118">
        <f t="shared" si="2"/>
        <v>0</v>
      </c>
      <c r="G45" s="120"/>
      <c r="H45" s="120"/>
      <c r="I45" s="120"/>
      <c r="J45" s="120"/>
      <c r="K45" s="120"/>
      <c r="L45" s="120"/>
      <c r="M45" s="120"/>
      <c r="N45" s="120"/>
      <c r="O45" s="120"/>
      <c r="P45" s="120"/>
      <c r="Q45" s="120"/>
      <c r="R45" s="120"/>
      <c r="S45" s="120"/>
      <c r="T45" s="120"/>
      <c r="U45" s="120"/>
    </row>
    <row r="46" spans="2:21" ht="15" customHeight="1" x14ac:dyDescent="0.25">
      <c r="B46" s="333"/>
      <c r="C46" s="615"/>
      <c r="D46" s="616"/>
      <c r="E46" s="118">
        <f t="shared" si="2"/>
        <v>0</v>
      </c>
      <c r="G46" s="120"/>
      <c r="H46" s="120"/>
      <c r="I46" s="120"/>
      <c r="J46" s="120"/>
      <c r="K46" s="120"/>
      <c r="L46" s="120"/>
      <c r="M46" s="120"/>
      <c r="N46" s="120"/>
      <c r="O46" s="120"/>
      <c r="P46" s="120"/>
      <c r="Q46" s="120"/>
      <c r="R46" s="120"/>
      <c r="S46" s="120"/>
      <c r="T46" s="120"/>
      <c r="U46" s="120"/>
    </row>
    <row r="47" spans="2:21" ht="15" customHeight="1" x14ac:dyDescent="0.25">
      <c r="B47" s="333"/>
      <c r="C47" s="615"/>
      <c r="D47" s="616"/>
      <c r="E47" s="118">
        <f t="shared" si="2"/>
        <v>0</v>
      </c>
      <c r="G47" s="120"/>
      <c r="H47" s="120"/>
      <c r="I47" s="120"/>
      <c r="J47" s="120"/>
      <c r="K47" s="120"/>
      <c r="L47" s="120"/>
      <c r="M47" s="120"/>
      <c r="N47" s="120"/>
      <c r="O47" s="120"/>
      <c r="P47" s="120"/>
      <c r="Q47" s="120"/>
      <c r="R47" s="120"/>
      <c r="S47" s="120"/>
      <c r="T47" s="120"/>
      <c r="U47" s="120"/>
    </row>
    <row r="48" spans="2:21" ht="15" customHeight="1" x14ac:dyDescent="0.25">
      <c r="B48" s="333"/>
      <c r="C48" s="615"/>
      <c r="D48" s="616"/>
      <c r="E48" s="118">
        <f t="shared" si="2"/>
        <v>0</v>
      </c>
      <c r="G48" s="120"/>
      <c r="H48" s="120"/>
      <c r="I48" s="120"/>
      <c r="J48" s="120"/>
      <c r="K48" s="120"/>
      <c r="L48" s="120"/>
      <c r="M48" s="120"/>
      <c r="N48" s="120"/>
      <c r="O48" s="120"/>
      <c r="P48" s="120"/>
      <c r="Q48" s="120"/>
      <c r="R48" s="120"/>
      <c r="S48" s="120"/>
      <c r="T48" s="120"/>
      <c r="U48" s="120"/>
    </row>
    <row r="49" spans="2:21" ht="15" customHeight="1" x14ac:dyDescent="0.25">
      <c r="B49" s="333"/>
      <c r="C49" s="615"/>
      <c r="D49" s="616"/>
      <c r="E49" s="118">
        <f t="shared" si="2"/>
        <v>0</v>
      </c>
      <c r="G49" s="120"/>
      <c r="H49" s="120"/>
      <c r="I49" s="120"/>
      <c r="J49" s="120"/>
      <c r="K49" s="120"/>
      <c r="L49" s="120"/>
      <c r="M49" s="120"/>
      <c r="N49" s="120"/>
      <c r="O49" s="120"/>
      <c r="P49" s="120"/>
      <c r="Q49" s="120"/>
      <c r="R49" s="120"/>
      <c r="S49" s="120"/>
      <c r="T49" s="120"/>
      <c r="U49" s="120"/>
    </row>
    <row r="50" spans="2:21" ht="15" customHeight="1" x14ac:dyDescent="0.25">
      <c r="B50" s="333"/>
      <c r="C50" s="615"/>
      <c r="D50" s="616"/>
      <c r="E50" s="118">
        <f t="shared" si="2"/>
        <v>0</v>
      </c>
      <c r="G50" s="120"/>
      <c r="H50" s="120"/>
      <c r="I50" s="120"/>
      <c r="J50" s="120"/>
      <c r="K50" s="120"/>
      <c r="L50" s="120"/>
      <c r="M50" s="120"/>
      <c r="N50" s="120"/>
      <c r="O50" s="120"/>
      <c r="P50" s="120"/>
      <c r="Q50" s="120"/>
      <c r="R50" s="120"/>
      <c r="S50" s="120"/>
      <c r="T50" s="120"/>
      <c r="U50" s="120"/>
    </row>
    <row r="51" spans="2:21" ht="15" customHeight="1" x14ac:dyDescent="0.25">
      <c r="B51" s="333"/>
      <c r="C51" s="615"/>
      <c r="D51" s="616"/>
      <c r="E51" s="118">
        <f t="shared" si="2"/>
        <v>0</v>
      </c>
      <c r="G51" s="120"/>
      <c r="H51" s="120"/>
      <c r="I51" s="120"/>
      <c r="J51" s="120"/>
      <c r="K51" s="120"/>
      <c r="L51" s="120"/>
      <c r="M51" s="120"/>
      <c r="N51" s="120"/>
      <c r="O51" s="120"/>
      <c r="P51" s="120"/>
      <c r="Q51" s="120"/>
      <c r="R51" s="120"/>
      <c r="S51" s="120"/>
      <c r="T51" s="120"/>
      <c r="U51" s="120"/>
    </row>
    <row r="52" spans="2:21" ht="15" customHeight="1" x14ac:dyDescent="0.25">
      <c r="B52" s="333"/>
      <c r="C52" s="615"/>
      <c r="D52" s="616"/>
      <c r="E52" s="118">
        <f t="shared" si="2"/>
        <v>0</v>
      </c>
      <c r="G52" s="120"/>
      <c r="H52" s="120"/>
      <c r="I52" s="120"/>
      <c r="J52" s="120"/>
      <c r="K52" s="120"/>
      <c r="L52" s="120"/>
      <c r="M52" s="120"/>
      <c r="N52" s="120"/>
      <c r="O52" s="120"/>
      <c r="P52" s="120"/>
      <c r="Q52" s="120"/>
      <c r="R52" s="120"/>
      <c r="S52" s="120"/>
      <c r="T52" s="120"/>
      <c r="U52" s="120"/>
    </row>
    <row r="53" spans="2:21" ht="15" customHeight="1" x14ac:dyDescent="0.25">
      <c r="B53" s="333"/>
      <c r="C53" s="615"/>
      <c r="D53" s="616"/>
      <c r="E53" s="118">
        <f t="shared" si="2"/>
        <v>0</v>
      </c>
      <c r="G53" s="120"/>
      <c r="H53" s="120"/>
      <c r="I53" s="120"/>
      <c r="J53" s="120"/>
      <c r="K53" s="120"/>
      <c r="L53" s="120"/>
      <c r="M53" s="120"/>
      <c r="N53" s="120"/>
      <c r="O53" s="120"/>
      <c r="P53" s="120"/>
      <c r="Q53" s="120"/>
      <c r="R53" s="120"/>
      <c r="S53" s="120"/>
      <c r="T53" s="120"/>
      <c r="U53" s="120"/>
    </row>
    <row r="54" spans="2:21" ht="15" customHeight="1" x14ac:dyDescent="0.25">
      <c r="B54" s="333"/>
      <c r="C54" s="615"/>
      <c r="D54" s="616"/>
      <c r="E54" s="118">
        <f t="shared" si="2"/>
        <v>0</v>
      </c>
      <c r="G54" s="120"/>
      <c r="H54" s="120"/>
      <c r="I54" s="120"/>
      <c r="J54" s="120"/>
      <c r="K54" s="120"/>
      <c r="L54" s="120"/>
      <c r="M54" s="120"/>
      <c r="N54" s="120"/>
      <c r="O54" s="120"/>
      <c r="P54" s="120"/>
      <c r="Q54" s="120"/>
      <c r="R54" s="120"/>
      <c r="S54" s="120"/>
      <c r="T54" s="120"/>
      <c r="U54" s="120"/>
    </row>
    <row r="55" spans="2:21" ht="15" customHeight="1" x14ac:dyDescent="0.25">
      <c r="B55" s="333"/>
      <c r="C55" s="615"/>
      <c r="D55" s="616"/>
      <c r="E55" s="118">
        <f t="shared" si="2"/>
        <v>0</v>
      </c>
      <c r="G55" s="120"/>
      <c r="H55" s="120"/>
      <c r="I55" s="120"/>
      <c r="J55" s="120"/>
      <c r="K55" s="120"/>
      <c r="L55" s="120"/>
      <c r="M55" s="120"/>
      <c r="N55" s="120"/>
      <c r="O55" s="120"/>
      <c r="P55" s="120"/>
      <c r="Q55" s="120"/>
      <c r="R55" s="120"/>
      <c r="S55" s="120"/>
      <c r="T55" s="120"/>
      <c r="U55" s="120"/>
    </row>
    <row r="56" spans="2:21" ht="15" customHeight="1" x14ac:dyDescent="0.25">
      <c r="B56" s="333"/>
      <c r="C56" s="615"/>
      <c r="D56" s="616"/>
      <c r="E56" s="118">
        <f t="shared" si="2"/>
        <v>0</v>
      </c>
      <c r="G56" s="120"/>
      <c r="H56" s="120"/>
      <c r="I56" s="120"/>
      <c r="J56" s="120"/>
      <c r="K56" s="120"/>
      <c r="L56" s="120"/>
      <c r="M56" s="120"/>
      <c r="N56" s="120"/>
      <c r="O56" s="120"/>
      <c r="P56" s="120"/>
      <c r="Q56" s="120"/>
      <c r="R56" s="120"/>
      <c r="S56" s="120"/>
      <c r="T56" s="120"/>
      <c r="U56" s="120"/>
    </row>
    <row r="57" spans="2:21" ht="15" customHeight="1" x14ac:dyDescent="0.25">
      <c r="B57" s="333"/>
      <c r="C57" s="615"/>
      <c r="D57" s="616"/>
      <c r="E57" s="118">
        <f t="shared" si="2"/>
        <v>0</v>
      </c>
      <c r="G57" s="120"/>
      <c r="H57" s="120"/>
      <c r="I57" s="120"/>
      <c r="J57" s="120"/>
      <c r="K57" s="120"/>
      <c r="L57" s="120"/>
      <c r="M57" s="120"/>
      <c r="N57" s="120"/>
      <c r="O57" s="120"/>
      <c r="P57" s="120"/>
      <c r="Q57" s="120"/>
      <c r="R57" s="120"/>
      <c r="S57" s="120"/>
      <c r="T57" s="120"/>
      <c r="U57" s="120"/>
    </row>
    <row r="58" spans="2:21" x14ac:dyDescent="0.25">
      <c r="B58" s="593"/>
      <c r="C58" s="621"/>
      <c r="D58" s="621"/>
      <c r="E58" s="346"/>
      <c r="G58" s="346"/>
      <c r="H58" s="346"/>
      <c r="I58" s="346"/>
      <c r="J58" s="346"/>
      <c r="K58" s="346"/>
      <c r="L58" s="346"/>
      <c r="M58" s="346"/>
      <c r="N58" s="346"/>
      <c r="O58" s="346"/>
      <c r="P58" s="346"/>
      <c r="Q58" s="346"/>
      <c r="R58" s="346"/>
      <c r="S58" s="346"/>
      <c r="T58" s="346"/>
      <c r="U58" s="346"/>
    </row>
  </sheetData>
  <sheetProtection algorithmName="SHA-512" hashValue="RO5dGw2PSCJ29dnkPPKxoX01w7lNmoPxzOcSDmbQyUcC0vPpu/tG3H2/Pyt/GlbYfvZXU6hhu95dJYIo2zojMQ==" saltValue="HDmbxufneuFNi/Z6N/QFmA==" spinCount="100000" sheet="1" objects="1" scenarios="1" selectLockedCells="1"/>
  <mergeCells count="57">
    <mergeCell ref="C57:D57"/>
    <mergeCell ref="B58:D58"/>
    <mergeCell ref="C51:D51"/>
    <mergeCell ref="C52:D52"/>
    <mergeCell ref="C53:D53"/>
    <mergeCell ref="C54:D54"/>
    <mergeCell ref="C55:D55"/>
    <mergeCell ref="C56:D56"/>
    <mergeCell ref="C45:D45"/>
    <mergeCell ref="C46:D46"/>
    <mergeCell ref="C47:D47"/>
    <mergeCell ref="C48:D48"/>
    <mergeCell ref="C49:D49"/>
    <mergeCell ref="C50:D50"/>
    <mergeCell ref="C14:D14"/>
    <mergeCell ref="C15:D15"/>
    <mergeCell ref="C41:D41"/>
    <mergeCell ref="C42:D42"/>
    <mergeCell ref="C43:D43"/>
    <mergeCell ref="C44:D44"/>
    <mergeCell ref="C16:D16"/>
    <mergeCell ref="C17:D17"/>
    <mergeCell ref="C18:D18"/>
    <mergeCell ref="C19:D19"/>
    <mergeCell ref="C20:D20"/>
    <mergeCell ref="C21:D21"/>
    <mergeCell ref="C22:D22"/>
    <mergeCell ref="C23:D23"/>
    <mergeCell ref="C24:D24"/>
    <mergeCell ref="C13:D13"/>
    <mergeCell ref="G2:U2"/>
    <mergeCell ref="C3:D3"/>
    <mergeCell ref="B4:D4"/>
    <mergeCell ref="B5:D5"/>
    <mergeCell ref="B6:D6"/>
    <mergeCell ref="B7:D7"/>
    <mergeCell ref="C8:D8"/>
    <mergeCell ref="C9:D9"/>
    <mergeCell ref="C10:D10"/>
    <mergeCell ref="C11:D11"/>
    <mergeCell ref="C12:D12"/>
    <mergeCell ref="C25:D25"/>
    <mergeCell ref="C26:D26"/>
    <mergeCell ref="C27:D27"/>
    <mergeCell ref="C28:D28"/>
    <mergeCell ref="C29:D29"/>
    <mergeCell ref="C30:D30"/>
    <mergeCell ref="C31:D31"/>
    <mergeCell ref="C38:D38"/>
    <mergeCell ref="C39:D39"/>
    <mergeCell ref="C40:D40"/>
    <mergeCell ref="C32:D32"/>
    <mergeCell ref="C33:D33"/>
    <mergeCell ref="C34:D34"/>
    <mergeCell ref="C35:D35"/>
    <mergeCell ref="C36:D36"/>
    <mergeCell ref="C37:D37"/>
  </mergeCells>
  <phoneticPr fontId="54" type="noConversion"/>
  <hyperlinks>
    <hyperlink ref="C3:D3" location="Budget!G4" display="&lt;&lt;&lt;  Returen to Budget Tab" xr:uid="{00000000-0004-0000-0400-000000000000}"/>
  </hyperlinks>
  <printOptions horizontalCentered="1"/>
  <pageMargins left="0.25" right="0.25" top="0.25" bottom="0.25" header="0" footer="0"/>
  <pageSetup scale="54" fitToWidth="0" orientation="landscape" draft="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4">
    <tabColor rgb="FF00B0F0"/>
    <pageSetUpPr fitToPage="1"/>
  </sheetPr>
  <dimension ref="A1:U58"/>
  <sheetViews>
    <sheetView showGridLines="0" workbookViewId="0">
      <selection activeCell="R11" sqref="R11:X11"/>
    </sheetView>
  </sheetViews>
  <sheetFormatPr defaultColWidth="9.109375" defaultRowHeight="13.2" x14ac:dyDescent="0.25"/>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21" width="13.33203125" style="29" customWidth="1"/>
    <col min="22" max="31" width="12.6640625" style="29" customWidth="1"/>
    <col min="32" max="16384" width="9.109375" style="29"/>
  </cols>
  <sheetData>
    <row r="1" spans="1:21" s="30" customFormat="1" ht="16.5" customHeight="1" x14ac:dyDescent="0.25">
      <c r="A1" s="97" t="str">
        <f>Summary!A2</f>
        <v>DGS-30-198</v>
      </c>
      <c r="B1" s="97"/>
      <c r="C1" s="97"/>
      <c r="D1" s="239"/>
      <c r="E1" s="239"/>
    </row>
    <row r="2" spans="1:21" s="30" customFormat="1" ht="16.5" customHeight="1" x14ac:dyDescent="0.25">
      <c r="A2" s="30" t="str">
        <f>Summary!A3</f>
        <v>(Rev. 07/24)</v>
      </c>
      <c r="B2" s="321"/>
      <c r="C2" s="321"/>
      <c r="D2" s="116"/>
      <c r="F2" s="29"/>
      <c r="G2" s="618"/>
      <c r="H2" s="619"/>
      <c r="I2" s="619"/>
      <c r="J2" s="619"/>
      <c r="K2" s="619"/>
      <c r="L2" s="619"/>
      <c r="M2" s="619"/>
      <c r="N2" s="619"/>
      <c r="O2" s="619"/>
      <c r="P2" s="619"/>
      <c r="Q2" s="619"/>
      <c r="R2" s="619"/>
      <c r="S2" s="619"/>
      <c r="T2" s="619"/>
      <c r="U2" s="619"/>
    </row>
    <row r="3" spans="1:21" ht="30" customHeight="1" x14ac:dyDescent="0.25">
      <c r="A3" s="321"/>
      <c r="B3" s="31"/>
      <c r="C3" s="625" t="s">
        <v>193</v>
      </c>
      <c r="D3" s="625"/>
      <c r="G3" s="117" t="s">
        <v>114</v>
      </c>
      <c r="H3" s="340" t="s">
        <v>115</v>
      </c>
      <c r="I3" s="340" t="s">
        <v>116</v>
      </c>
      <c r="J3" s="340" t="s">
        <v>117</v>
      </c>
      <c r="K3" s="340" t="s">
        <v>118</v>
      </c>
      <c r="L3" s="340" t="s">
        <v>119</v>
      </c>
      <c r="M3" s="340" t="s">
        <v>120</v>
      </c>
      <c r="N3" s="340" t="s">
        <v>121</v>
      </c>
      <c r="O3" s="340" t="s">
        <v>122</v>
      </c>
      <c r="P3" s="340" t="s">
        <v>123</v>
      </c>
      <c r="Q3" s="340" t="s">
        <v>194</v>
      </c>
      <c r="R3" s="340" t="s">
        <v>195</v>
      </c>
      <c r="S3" s="340" t="s">
        <v>196</v>
      </c>
      <c r="T3" s="340" t="s">
        <v>197</v>
      </c>
      <c r="U3" s="340" t="s">
        <v>198</v>
      </c>
    </row>
    <row r="4" spans="1:21" ht="44.1" customHeight="1" x14ac:dyDescent="0.25">
      <c r="B4" s="620" t="s">
        <v>199</v>
      </c>
      <c r="C4" s="620"/>
      <c r="D4" s="620"/>
      <c r="E4" s="339"/>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c r="Q4" s="121" t="str">
        <f>IF(Budget!Q4="","",Budget!Q4)</f>
        <v/>
      </c>
      <c r="R4" s="121" t="str">
        <f>IF(Budget!R4="","",Budget!R4)</f>
        <v/>
      </c>
      <c r="S4" s="121" t="str">
        <f>IF(Budget!S4="","",Budget!S4)</f>
        <v/>
      </c>
      <c r="T4" s="121" t="str">
        <f>IF(Budget!T4="","",Budget!T4)</f>
        <v/>
      </c>
      <c r="U4" s="121" t="str">
        <f>IF(Budget!U4="","",Budget!U4)</f>
        <v/>
      </c>
    </row>
    <row r="5" spans="1:21" ht="16.5" customHeight="1" thickBot="1" x14ac:dyDescent="0.3">
      <c r="B5" s="546" t="s">
        <v>14</v>
      </c>
      <c r="C5" s="546"/>
      <c r="D5" s="546"/>
      <c r="E5" s="341" t="s">
        <v>200</v>
      </c>
      <c r="G5" s="341" t="s">
        <v>127</v>
      </c>
      <c r="H5" s="341" t="s">
        <v>127</v>
      </c>
      <c r="I5" s="341" t="s">
        <v>127</v>
      </c>
      <c r="J5" s="341" t="s">
        <v>127</v>
      </c>
      <c r="K5" s="341" t="s">
        <v>127</v>
      </c>
      <c r="L5" s="341" t="s">
        <v>127</v>
      </c>
      <c r="M5" s="341" t="s">
        <v>127</v>
      </c>
      <c r="N5" s="341" t="s">
        <v>127</v>
      </c>
      <c r="O5" s="341" t="s">
        <v>127</v>
      </c>
      <c r="P5" s="341" t="s">
        <v>127</v>
      </c>
      <c r="Q5" s="341" t="s">
        <v>127</v>
      </c>
      <c r="R5" s="341" t="s">
        <v>127</v>
      </c>
      <c r="S5" s="341" t="s">
        <v>127</v>
      </c>
      <c r="T5" s="341" t="s">
        <v>127</v>
      </c>
      <c r="U5" s="341" t="s">
        <v>127</v>
      </c>
    </row>
    <row r="6" spans="1:21" ht="30" customHeight="1" thickBot="1" x14ac:dyDescent="0.3">
      <c r="B6" s="595" t="s">
        <v>204</v>
      </c>
      <c r="C6" s="603"/>
      <c r="D6" s="604"/>
      <c r="E6" s="115">
        <f>SUM(G6:U6)</f>
        <v>0</v>
      </c>
      <c r="G6" s="115">
        <f t="shared" ref="G6:U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ref="P6:T6" si="1">SUM(P7:P57)</f>
        <v>0</v>
      </c>
      <c r="Q6" s="115">
        <f t="shared" si="1"/>
        <v>0</v>
      </c>
      <c r="R6" s="115">
        <f t="shared" si="1"/>
        <v>0</v>
      </c>
      <c r="S6" s="115">
        <f t="shared" si="1"/>
        <v>0</v>
      </c>
      <c r="T6" s="115">
        <f t="shared" si="1"/>
        <v>0</v>
      </c>
      <c r="U6" s="115">
        <f t="shared" si="0"/>
        <v>0</v>
      </c>
    </row>
    <row r="7" spans="1:21" ht="30" customHeight="1" x14ac:dyDescent="0.25">
      <c r="B7" s="622" t="s">
        <v>177</v>
      </c>
      <c r="C7" s="623"/>
      <c r="D7" s="624"/>
      <c r="E7" s="118"/>
      <c r="G7" s="119"/>
      <c r="H7" s="118"/>
      <c r="I7" s="118"/>
      <c r="J7" s="118"/>
      <c r="K7" s="118"/>
      <c r="L7" s="118"/>
      <c r="M7" s="118"/>
      <c r="N7" s="118"/>
      <c r="O7" s="118"/>
      <c r="P7" s="118"/>
      <c r="Q7" s="118"/>
      <c r="R7" s="118"/>
      <c r="S7" s="118"/>
      <c r="T7" s="118"/>
      <c r="U7" s="118"/>
    </row>
    <row r="8" spans="1:21" ht="15" customHeight="1" x14ac:dyDescent="0.25">
      <c r="B8" s="333"/>
      <c r="C8" s="615"/>
      <c r="D8" s="616"/>
      <c r="E8" s="118">
        <f t="shared" ref="E8:E57" si="2">SUM(G8:U8)</f>
        <v>0</v>
      </c>
      <c r="G8" s="120"/>
      <c r="H8" s="120"/>
      <c r="I8" s="120"/>
      <c r="J8" s="120"/>
      <c r="K8" s="120"/>
      <c r="L8" s="120"/>
      <c r="M8" s="120"/>
      <c r="N8" s="120"/>
      <c r="O8" s="120"/>
      <c r="P8" s="120"/>
      <c r="Q8" s="120"/>
      <c r="R8" s="120"/>
      <c r="S8" s="120"/>
      <c r="T8" s="120"/>
      <c r="U8" s="120"/>
    </row>
    <row r="9" spans="1:21" ht="15" customHeight="1" x14ac:dyDescent="0.25">
      <c r="B9" s="333"/>
      <c r="C9" s="615"/>
      <c r="D9" s="616"/>
      <c r="E9" s="118">
        <f t="shared" si="2"/>
        <v>0</v>
      </c>
      <c r="G9" s="120"/>
      <c r="H9" s="120"/>
      <c r="I9" s="120"/>
      <c r="J9" s="120"/>
      <c r="K9" s="120"/>
      <c r="L9" s="120"/>
      <c r="M9" s="120"/>
      <c r="N9" s="120"/>
      <c r="O9" s="120"/>
      <c r="P9" s="120"/>
      <c r="Q9" s="120"/>
      <c r="R9" s="120"/>
      <c r="S9" s="120"/>
      <c r="T9" s="120"/>
      <c r="U9" s="120"/>
    </row>
    <row r="10" spans="1:21" ht="15" customHeight="1" x14ac:dyDescent="0.25">
      <c r="B10" s="333"/>
      <c r="C10" s="615"/>
      <c r="D10" s="616"/>
      <c r="E10" s="118">
        <f t="shared" si="2"/>
        <v>0</v>
      </c>
      <c r="G10" s="120"/>
      <c r="H10" s="120"/>
      <c r="I10" s="120"/>
      <c r="J10" s="120"/>
      <c r="K10" s="120"/>
      <c r="L10" s="120"/>
      <c r="M10" s="120"/>
      <c r="N10" s="120"/>
      <c r="O10" s="120"/>
      <c r="P10" s="120"/>
      <c r="Q10" s="120"/>
      <c r="R10" s="120"/>
      <c r="S10" s="120"/>
      <c r="T10" s="120"/>
      <c r="U10" s="120"/>
    </row>
    <row r="11" spans="1:21" ht="15" customHeight="1" x14ac:dyDescent="0.25">
      <c r="B11" s="333"/>
      <c r="C11" s="615"/>
      <c r="D11" s="616"/>
      <c r="E11" s="118">
        <f t="shared" si="2"/>
        <v>0</v>
      </c>
      <c r="G11" s="120"/>
      <c r="H11" s="120"/>
      <c r="I11" s="120"/>
      <c r="J11" s="120"/>
      <c r="K11" s="120"/>
      <c r="L11" s="120"/>
      <c r="M11" s="120"/>
      <c r="N11" s="120"/>
      <c r="O11" s="120"/>
      <c r="P11" s="120"/>
      <c r="Q11" s="120"/>
      <c r="R11" s="120"/>
      <c r="S11" s="120"/>
      <c r="T11" s="120"/>
      <c r="U11" s="120"/>
    </row>
    <row r="12" spans="1:21" ht="15" customHeight="1" x14ac:dyDescent="0.25">
      <c r="B12" s="333"/>
      <c r="C12" s="615"/>
      <c r="D12" s="616"/>
      <c r="E12" s="118">
        <f t="shared" si="2"/>
        <v>0</v>
      </c>
      <c r="G12" s="120"/>
      <c r="H12" s="120"/>
      <c r="I12" s="120"/>
      <c r="J12" s="120"/>
      <c r="K12" s="120"/>
      <c r="L12" s="120"/>
      <c r="M12" s="120"/>
      <c r="N12" s="120"/>
      <c r="O12" s="120"/>
      <c r="P12" s="120"/>
      <c r="Q12" s="120"/>
      <c r="R12" s="120"/>
      <c r="S12" s="120"/>
      <c r="T12" s="120"/>
      <c r="U12" s="120"/>
    </row>
    <row r="13" spans="1:21" ht="15" customHeight="1" x14ac:dyDescent="0.25">
      <c r="B13" s="333"/>
      <c r="C13" s="615"/>
      <c r="D13" s="616"/>
      <c r="E13" s="118">
        <f t="shared" si="2"/>
        <v>0</v>
      </c>
      <c r="G13" s="120"/>
      <c r="H13" s="120"/>
      <c r="I13" s="120"/>
      <c r="J13" s="120"/>
      <c r="K13" s="120"/>
      <c r="L13" s="120"/>
      <c r="M13" s="120"/>
      <c r="N13" s="120"/>
      <c r="O13" s="120"/>
      <c r="P13" s="120"/>
      <c r="Q13" s="120"/>
      <c r="R13" s="120"/>
      <c r="S13" s="120"/>
      <c r="T13" s="120"/>
      <c r="U13" s="120"/>
    </row>
    <row r="14" spans="1:21" ht="15" customHeight="1" x14ac:dyDescent="0.25">
      <c r="B14" s="333"/>
      <c r="C14" s="615"/>
      <c r="D14" s="616"/>
      <c r="E14" s="118">
        <f t="shared" si="2"/>
        <v>0</v>
      </c>
      <c r="G14" s="120"/>
      <c r="H14" s="120"/>
      <c r="I14" s="120"/>
      <c r="J14" s="120"/>
      <c r="K14" s="120"/>
      <c r="L14" s="120"/>
      <c r="M14" s="120"/>
      <c r="N14" s="120"/>
      <c r="O14" s="120"/>
      <c r="P14" s="120"/>
      <c r="Q14" s="120"/>
      <c r="R14" s="120"/>
      <c r="S14" s="120"/>
      <c r="T14" s="120"/>
      <c r="U14" s="120"/>
    </row>
    <row r="15" spans="1:21" ht="15" customHeight="1" x14ac:dyDescent="0.25">
      <c r="B15" s="333"/>
      <c r="C15" s="615"/>
      <c r="D15" s="616"/>
      <c r="E15" s="118">
        <f t="shared" si="2"/>
        <v>0</v>
      </c>
      <c r="G15" s="120"/>
      <c r="H15" s="120"/>
      <c r="I15" s="120"/>
      <c r="J15" s="120"/>
      <c r="K15" s="120"/>
      <c r="L15" s="120"/>
      <c r="M15" s="120"/>
      <c r="N15" s="120"/>
      <c r="O15" s="120"/>
      <c r="P15" s="120"/>
      <c r="Q15" s="120"/>
      <c r="R15" s="120"/>
      <c r="S15" s="120"/>
      <c r="T15" s="120"/>
      <c r="U15" s="120"/>
    </row>
    <row r="16" spans="1:21" ht="15" customHeight="1" x14ac:dyDescent="0.25">
      <c r="B16" s="333"/>
      <c r="C16" s="615"/>
      <c r="D16" s="616"/>
      <c r="E16" s="118">
        <f t="shared" si="2"/>
        <v>0</v>
      </c>
      <c r="G16" s="120"/>
      <c r="H16" s="120"/>
      <c r="I16" s="120"/>
      <c r="J16" s="120"/>
      <c r="K16" s="120"/>
      <c r="L16" s="120"/>
      <c r="M16" s="120"/>
      <c r="N16" s="120"/>
      <c r="O16" s="120"/>
      <c r="P16" s="120"/>
      <c r="Q16" s="120"/>
      <c r="R16" s="120"/>
      <c r="S16" s="120"/>
      <c r="T16" s="120"/>
      <c r="U16" s="120"/>
    </row>
    <row r="17" spans="2:21" ht="15" customHeight="1" x14ac:dyDescent="0.25">
      <c r="B17" s="333"/>
      <c r="C17" s="615"/>
      <c r="D17" s="616"/>
      <c r="E17" s="118">
        <f t="shared" si="2"/>
        <v>0</v>
      </c>
      <c r="G17" s="120"/>
      <c r="H17" s="120"/>
      <c r="I17" s="120"/>
      <c r="J17" s="120"/>
      <c r="K17" s="120"/>
      <c r="L17" s="120"/>
      <c r="M17" s="120"/>
      <c r="N17" s="120"/>
      <c r="O17" s="120"/>
      <c r="P17" s="120"/>
      <c r="Q17" s="120"/>
      <c r="R17" s="120"/>
      <c r="S17" s="120"/>
      <c r="T17" s="120"/>
      <c r="U17" s="120"/>
    </row>
    <row r="18" spans="2:21" ht="15" customHeight="1" x14ac:dyDescent="0.25">
      <c r="B18" s="333"/>
      <c r="C18" s="615"/>
      <c r="D18" s="616"/>
      <c r="E18" s="118">
        <f t="shared" si="2"/>
        <v>0</v>
      </c>
      <c r="G18" s="120"/>
      <c r="H18" s="120"/>
      <c r="I18" s="120"/>
      <c r="J18" s="120"/>
      <c r="K18" s="120"/>
      <c r="L18" s="120"/>
      <c r="M18" s="120"/>
      <c r="N18" s="120"/>
      <c r="O18" s="120"/>
      <c r="P18" s="120"/>
      <c r="Q18" s="120"/>
      <c r="R18" s="120"/>
      <c r="S18" s="120"/>
      <c r="T18" s="120"/>
      <c r="U18" s="120"/>
    </row>
    <row r="19" spans="2:21" ht="15" customHeight="1" x14ac:dyDescent="0.25">
      <c r="B19" s="333"/>
      <c r="C19" s="615"/>
      <c r="D19" s="616"/>
      <c r="E19" s="118">
        <f t="shared" si="2"/>
        <v>0</v>
      </c>
      <c r="G19" s="120"/>
      <c r="H19" s="120"/>
      <c r="I19" s="120"/>
      <c r="J19" s="120"/>
      <c r="K19" s="120"/>
      <c r="L19" s="120"/>
      <c r="M19" s="120"/>
      <c r="N19" s="120"/>
      <c r="O19" s="120"/>
      <c r="P19" s="120"/>
      <c r="Q19" s="120"/>
      <c r="R19" s="120"/>
      <c r="S19" s="120"/>
      <c r="T19" s="120"/>
      <c r="U19" s="120"/>
    </row>
    <row r="20" spans="2:21" ht="15" customHeight="1" x14ac:dyDescent="0.25">
      <c r="B20" s="333"/>
      <c r="C20" s="615"/>
      <c r="D20" s="616"/>
      <c r="E20" s="118">
        <f t="shared" si="2"/>
        <v>0</v>
      </c>
      <c r="G20" s="120"/>
      <c r="H20" s="120"/>
      <c r="I20" s="120"/>
      <c r="J20" s="120"/>
      <c r="K20" s="120"/>
      <c r="L20" s="120"/>
      <c r="M20" s="120"/>
      <c r="N20" s="120"/>
      <c r="O20" s="120"/>
      <c r="P20" s="120"/>
      <c r="Q20" s="120"/>
      <c r="R20" s="120"/>
      <c r="S20" s="120"/>
      <c r="T20" s="120"/>
      <c r="U20" s="120"/>
    </row>
    <row r="21" spans="2:21" ht="15" customHeight="1" x14ac:dyDescent="0.25">
      <c r="B21" s="333"/>
      <c r="C21" s="615"/>
      <c r="D21" s="616"/>
      <c r="E21" s="118">
        <f t="shared" si="2"/>
        <v>0</v>
      </c>
      <c r="G21" s="120"/>
      <c r="H21" s="120"/>
      <c r="I21" s="120"/>
      <c r="J21" s="120"/>
      <c r="K21" s="120"/>
      <c r="L21" s="120"/>
      <c r="M21" s="120"/>
      <c r="N21" s="120"/>
      <c r="O21" s="120"/>
      <c r="P21" s="120"/>
      <c r="Q21" s="120"/>
      <c r="R21" s="120"/>
      <c r="S21" s="120"/>
      <c r="T21" s="120"/>
      <c r="U21" s="120"/>
    </row>
    <row r="22" spans="2:21" ht="15" customHeight="1" x14ac:dyDescent="0.25">
      <c r="B22" s="333"/>
      <c r="C22" s="615"/>
      <c r="D22" s="616"/>
      <c r="E22" s="118">
        <f t="shared" si="2"/>
        <v>0</v>
      </c>
      <c r="G22" s="120"/>
      <c r="H22" s="120"/>
      <c r="I22" s="120"/>
      <c r="J22" s="120"/>
      <c r="K22" s="120"/>
      <c r="L22" s="120"/>
      <c r="M22" s="120"/>
      <c r="N22" s="120"/>
      <c r="O22" s="120"/>
      <c r="P22" s="120"/>
      <c r="Q22" s="120"/>
      <c r="R22" s="120"/>
      <c r="S22" s="120"/>
      <c r="T22" s="120"/>
      <c r="U22" s="120"/>
    </row>
    <row r="23" spans="2:21" ht="15" customHeight="1" x14ac:dyDescent="0.25">
      <c r="B23" s="333"/>
      <c r="C23" s="615"/>
      <c r="D23" s="616"/>
      <c r="E23" s="118">
        <f t="shared" si="2"/>
        <v>0</v>
      </c>
      <c r="G23" s="120"/>
      <c r="H23" s="120"/>
      <c r="I23" s="120"/>
      <c r="J23" s="120"/>
      <c r="K23" s="120"/>
      <c r="L23" s="120"/>
      <c r="M23" s="120"/>
      <c r="N23" s="120"/>
      <c r="O23" s="120"/>
      <c r="P23" s="120"/>
      <c r="Q23" s="120"/>
      <c r="R23" s="120"/>
      <c r="S23" s="120"/>
      <c r="T23" s="120"/>
      <c r="U23" s="120"/>
    </row>
    <row r="24" spans="2:21" ht="15" customHeight="1" x14ac:dyDescent="0.25">
      <c r="B24" s="333"/>
      <c r="C24" s="615"/>
      <c r="D24" s="616"/>
      <c r="E24" s="118">
        <f t="shared" si="2"/>
        <v>0</v>
      </c>
      <c r="G24" s="120"/>
      <c r="H24" s="120"/>
      <c r="I24" s="120"/>
      <c r="J24" s="120"/>
      <c r="K24" s="120"/>
      <c r="L24" s="120"/>
      <c r="M24" s="120"/>
      <c r="N24" s="120"/>
      <c r="O24" s="120"/>
      <c r="P24" s="120"/>
      <c r="Q24" s="120"/>
      <c r="R24" s="120"/>
      <c r="S24" s="120"/>
      <c r="T24" s="120"/>
      <c r="U24" s="120"/>
    </row>
    <row r="25" spans="2:21" ht="15" customHeight="1" x14ac:dyDescent="0.25">
      <c r="B25" s="333"/>
      <c r="C25" s="615"/>
      <c r="D25" s="616"/>
      <c r="E25" s="118">
        <f t="shared" si="2"/>
        <v>0</v>
      </c>
      <c r="G25" s="120"/>
      <c r="H25" s="120"/>
      <c r="I25" s="120"/>
      <c r="J25" s="120"/>
      <c r="K25" s="120"/>
      <c r="L25" s="120"/>
      <c r="M25" s="120"/>
      <c r="N25" s="120"/>
      <c r="O25" s="120"/>
      <c r="P25" s="120"/>
      <c r="Q25" s="120"/>
      <c r="R25" s="120"/>
      <c r="S25" s="120"/>
      <c r="T25" s="120"/>
      <c r="U25" s="120"/>
    </row>
    <row r="26" spans="2:21" ht="15" customHeight="1" x14ac:dyDescent="0.25">
      <c r="B26" s="333"/>
      <c r="C26" s="615"/>
      <c r="D26" s="616"/>
      <c r="E26" s="118">
        <f t="shared" si="2"/>
        <v>0</v>
      </c>
      <c r="G26" s="120"/>
      <c r="H26" s="120"/>
      <c r="I26" s="120"/>
      <c r="J26" s="120"/>
      <c r="K26" s="120"/>
      <c r="L26" s="120"/>
      <c r="M26" s="120"/>
      <c r="N26" s="120"/>
      <c r="O26" s="120"/>
      <c r="P26" s="120"/>
      <c r="Q26" s="120"/>
      <c r="R26" s="120"/>
      <c r="S26" s="120"/>
      <c r="T26" s="120"/>
      <c r="U26" s="120"/>
    </row>
    <row r="27" spans="2:21" ht="15" customHeight="1" x14ac:dyDescent="0.25">
      <c r="B27" s="333"/>
      <c r="C27" s="615"/>
      <c r="D27" s="616"/>
      <c r="E27" s="118">
        <f t="shared" si="2"/>
        <v>0</v>
      </c>
      <c r="G27" s="120"/>
      <c r="H27" s="120"/>
      <c r="I27" s="120"/>
      <c r="J27" s="120"/>
      <c r="K27" s="120"/>
      <c r="L27" s="120"/>
      <c r="M27" s="120"/>
      <c r="N27" s="120"/>
      <c r="O27" s="120"/>
      <c r="P27" s="120"/>
      <c r="Q27" s="120"/>
      <c r="R27" s="120"/>
      <c r="S27" s="120"/>
      <c r="T27" s="120"/>
      <c r="U27" s="120"/>
    </row>
    <row r="28" spans="2:21" ht="15" customHeight="1" x14ac:dyDescent="0.25">
      <c r="B28" s="333"/>
      <c r="C28" s="615"/>
      <c r="D28" s="616"/>
      <c r="E28" s="118">
        <f t="shared" si="2"/>
        <v>0</v>
      </c>
      <c r="G28" s="120"/>
      <c r="H28" s="120"/>
      <c r="I28" s="120"/>
      <c r="J28" s="120"/>
      <c r="K28" s="120"/>
      <c r="L28" s="120"/>
      <c r="M28" s="120"/>
      <c r="N28" s="120"/>
      <c r="O28" s="120"/>
      <c r="P28" s="120"/>
      <c r="Q28" s="120"/>
      <c r="R28" s="120"/>
      <c r="S28" s="120"/>
      <c r="T28" s="120"/>
      <c r="U28" s="120"/>
    </row>
    <row r="29" spans="2:21" ht="15" customHeight="1" x14ac:dyDescent="0.25">
      <c r="B29" s="333"/>
      <c r="C29" s="615"/>
      <c r="D29" s="616"/>
      <c r="E29" s="118">
        <f t="shared" si="2"/>
        <v>0</v>
      </c>
      <c r="G29" s="120"/>
      <c r="H29" s="120"/>
      <c r="I29" s="120"/>
      <c r="J29" s="120"/>
      <c r="K29" s="120"/>
      <c r="L29" s="120"/>
      <c r="M29" s="120"/>
      <c r="N29" s="120"/>
      <c r="O29" s="120"/>
      <c r="P29" s="120"/>
      <c r="Q29" s="120"/>
      <c r="R29" s="120"/>
      <c r="S29" s="120"/>
      <c r="T29" s="120"/>
      <c r="U29" s="120"/>
    </row>
    <row r="30" spans="2:21" ht="15" customHeight="1" x14ac:dyDescent="0.25">
      <c r="B30" s="333"/>
      <c r="C30" s="615"/>
      <c r="D30" s="616"/>
      <c r="E30" s="118">
        <f t="shared" si="2"/>
        <v>0</v>
      </c>
      <c r="G30" s="120"/>
      <c r="H30" s="120"/>
      <c r="I30" s="120"/>
      <c r="J30" s="120"/>
      <c r="K30" s="120"/>
      <c r="L30" s="120"/>
      <c r="M30" s="120"/>
      <c r="N30" s="120"/>
      <c r="O30" s="120"/>
      <c r="P30" s="120"/>
      <c r="Q30" s="120"/>
      <c r="R30" s="120"/>
      <c r="S30" s="120"/>
      <c r="T30" s="120"/>
      <c r="U30" s="120"/>
    </row>
    <row r="31" spans="2:21" ht="15" customHeight="1" x14ac:dyDescent="0.25">
      <c r="B31" s="333"/>
      <c r="C31" s="615"/>
      <c r="D31" s="616"/>
      <c r="E31" s="118">
        <f t="shared" si="2"/>
        <v>0</v>
      </c>
      <c r="G31" s="120"/>
      <c r="H31" s="120"/>
      <c r="I31" s="120"/>
      <c r="J31" s="120"/>
      <c r="K31" s="120"/>
      <c r="L31" s="120"/>
      <c r="M31" s="120"/>
      <c r="N31" s="120"/>
      <c r="O31" s="120"/>
      <c r="P31" s="120"/>
      <c r="Q31" s="120"/>
      <c r="R31" s="120"/>
      <c r="S31" s="120"/>
      <c r="T31" s="120"/>
      <c r="U31" s="120"/>
    </row>
    <row r="32" spans="2:21" ht="15" customHeight="1" x14ac:dyDescent="0.25">
      <c r="B32" s="333"/>
      <c r="C32" s="615"/>
      <c r="D32" s="616"/>
      <c r="E32" s="118">
        <f t="shared" si="2"/>
        <v>0</v>
      </c>
      <c r="G32" s="120"/>
      <c r="H32" s="120"/>
      <c r="I32" s="120"/>
      <c r="J32" s="120"/>
      <c r="K32" s="120"/>
      <c r="L32" s="120"/>
      <c r="M32" s="120"/>
      <c r="N32" s="120"/>
      <c r="O32" s="120"/>
      <c r="P32" s="120"/>
      <c r="Q32" s="120"/>
      <c r="R32" s="120"/>
      <c r="S32" s="120"/>
      <c r="T32" s="120"/>
      <c r="U32" s="120"/>
    </row>
    <row r="33" spans="2:21" ht="15" customHeight="1" x14ac:dyDescent="0.25">
      <c r="B33" s="333"/>
      <c r="C33" s="615"/>
      <c r="D33" s="616"/>
      <c r="E33" s="118">
        <f t="shared" si="2"/>
        <v>0</v>
      </c>
      <c r="G33" s="120"/>
      <c r="H33" s="120"/>
      <c r="I33" s="120"/>
      <c r="J33" s="120"/>
      <c r="K33" s="120"/>
      <c r="L33" s="120"/>
      <c r="M33" s="120"/>
      <c r="N33" s="120"/>
      <c r="O33" s="120"/>
      <c r="P33" s="120"/>
      <c r="Q33" s="120"/>
      <c r="R33" s="120"/>
      <c r="S33" s="120"/>
      <c r="T33" s="120"/>
      <c r="U33" s="120"/>
    </row>
    <row r="34" spans="2:21" ht="15" customHeight="1" x14ac:dyDescent="0.25">
      <c r="B34" s="333"/>
      <c r="C34" s="615"/>
      <c r="D34" s="616"/>
      <c r="E34" s="118">
        <f t="shared" si="2"/>
        <v>0</v>
      </c>
      <c r="G34" s="120"/>
      <c r="H34" s="120"/>
      <c r="I34" s="120"/>
      <c r="J34" s="120"/>
      <c r="K34" s="120"/>
      <c r="L34" s="120"/>
      <c r="M34" s="120"/>
      <c r="N34" s="120"/>
      <c r="O34" s="120"/>
      <c r="P34" s="120"/>
      <c r="Q34" s="120"/>
      <c r="R34" s="120"/>
      <c r="S34" s="120"/>
      <c r="T34" s="120"/>
      <c r="U34" s="120"/>
    </row>
    <row r="35" spans="2:21" ht="15" customHeight="1" x14ac:dyDescent="0.25">
      <c r="B35" s="333"/>
      <c r="C35" s="615"/>
      <c r="D35" s="616"/>
      <c r="E35" s="118">
        <f t="shared" si="2"/>
        <v>0</v>
      </c>
      <c r="G35" s="120"/>
      <c r="H35" s="120"/>
      <c r="I35" s="120"/>
      <c r="J35" s="120"/>
      <c r="K35" s="120"/>
      <c r="L35" s="120"/>
      <c r="M35" s="120"/>
      <c r="N35" s="120"/>
      <c r="O35" s="120"/>
      <c r="P35" s="120"/>
      <c r="Q35" s="120"/>
      <c r="R35" s="120"/>
      <c r="S35" s="120"/>
      <c r="T35" s="120"/>
      <c r="U35" s="120"/>
    </row>
    <row r="36" spans="2:21" ht="15" customHeight="1" x14ac:dyDescent="0.25">
      <c r="B36" s="333"/>
      <c r="C36" s="615"/>
      <c r="D36" s="616"/>
      <c r="E36" s="118">
        <f t="shared" si="2"/>
        <v>0</v>
      </c>
      <c r="G36" s="120"/>
      <c r="H36" s="120"/>
      <c r="I36" s="120"/>
      <c r="J36" s="120"/>
      <c r="K36" s="120"/>
      <c r="L36" s="120"/>
      <c r="M36" s="120"/>
      <c r="N36" s="120"/>
      <c r="O36" s="120"/>
      <c r="P36" s="120"/>
      <c r="Q36" s="120"/>
      <c r="R36" s="120"/>
      <c r="S36" s="120"/>
      <c r="T36" s="120"/>
      <c r="U36" s="120"/>
    </row>
    <row r="37" spans="2:21" ht="15" customHeight="1" x14ac:dyDescent="0.25">
      <c r="B37" s="333"/>
      <c r="C37" s="615"/>
      <c r="D37" s="616"/>
      <c r="E37" s="118">
        <f t="shared" si="2"/>
        <v>0</v>
      </c>
      <c r="G37" s="120"/>
      <c r="H37" s="120"/>
      <c r="I37" s="120"/>
      <c r="J37" s="120"/>
      <c r="K37" s="120"/>
      <c r="L37" s="120"/>
      <c r="M37" s="120"/>
      <c r="N37" s="120"/>
      <c r="O37" s="120"/>
      <c r="P37" s="120"/>
      <c r="Q37" s="120"/>
      <c r="R37" s="120"/>
      <c r="S37" s="120"/>
      <c r="T37" s="120"/>
      <c r="U37" s="120"/>
    </row>
    <row r="38" spans="2:21" ht="15" customHeight="1" x14ac:dyDescent="0.25">
      <c r="B38" s="333"/>
      <c r="C38" s="615"/>
      <c r="D38" s="616"/>
      <c r="E38" s="118">
        <f t="shared" si="2"/>
        <v>0</v>
      </c>
      <c r="G38" s="120"/>
      <c r="H38" s="120"/>
      <c r="I38" s="120"/>
      <c r="J38" s="120"/>
      <c r="K38" s="120"/>
      <c r="L38" s="120"/>
      <c r="M38" s="120"/>
      <c r="N38" s="120"/>
      <c r="O38" s="120"/>
      <c r="P38" s="120"/>
      <c r="Q38" s="120"/>
      <c r="R38" s="120"/>
      <c r="S38" s="120"/>
      <c r="T38" s="120"/>
      <c r="U38" s="120"/>
    </row>
    <row r="39" spans="2:21" ht="15" customHeight="1" x14ac:dyDescent="0.25">
      <c r="B39" s="333"/>
      <c r="C39" s="615"/>
      <c r="D39" s="616"/>
      <c r="E39" s="118">
        <f t="shared" si="2"/>
        <v>0</v>
      </c>
      <c r="G39" s="120"/>
      <c r="H39" s="120"/>
      <c r="I39" s="120"/>
      <c r="J39" s="120"/>
      <c r="K39" s="120"/>
      <c r="L39" s="120"/>
      <c r="M39" s="120"/>
      <c r="N39" s="120"/>
      <c r="O39" s="120"/>
      <c r="P39" s="120"/>
      <c r="Q39" s="120"/>
      <c r="R39" s="120"/>
      <c r="S39" s="120"/>
      <c r="T39" s="120"/>
      <c r="U39" s="120"/>
    </row>
    <row r="40" spans="2:21" ht="15" customHeight="1" x14ac:dyDescent="0.25">
      <c r="B40" s="333"/>
      <c r="C40" s="615"/>
      <c r="D40" s="616"/>
      <c r="E40" s="118">
        <f t="shared" si="2"/>
        <v>0</v>
      </c>
      <c r="G40" s="120"/>
      <c r="H40" s="120"/>
      <c r="I40" s="120"/>
      <c r="J40" s="120"/>
      <c r="K40" s="120"/>
      <c r="L40" s="120"/>
      <c r="M40" s="120"/>
      <c r="N40" s="120"/>
      <c r="O40" s="120"/>
      <c r="P40" s="120"/>
      <c r="Q40" s="120"/>
      <c r="R40" s="120"/>
      <c r="S40" s="120"/>
      <c r="T40" s="120"/>
      <c r="U40" s="120"/>
    </row>
    <row r="41" spans="2:21" ht="15" customHeight="1" x14ac:dyDescent="0.25">
      <c r="B41" s="333"/>
      <c r="C41" s="615"/>
      <c r="D41" s="616"/>
      <c r="E41" s="118">
        <f t="shared" si="2"/>
        <v>0</v>
      </c>
      <c r="G41" s="120"/>
      <c r="H41" s="120"/>
      <c r="I41" s="120"/>
      <c r="J41" s="120"/>
      <c r="K41" s="120"/>
      <c r="L41" s="120"/>
      <c r="M41" s="120"/>
      <c r="N41" s="120"/>
      <c r="O41" s="120"/>
      <c r="P41" s="120"/>
      <c r="Q41" s="120"/>
      <c r="R41" s="120"/>
      <c r="S41" s="120"/>
      <c r="T41" s="120"/>
      <c r="U41" s="120"/>
    </row>
    <row r="42" spans="2:21" ht="15" customHeight="1" x14ac:dyDescent="0.25">
      <c r="B42" s="333"/>
      <c r="C42" s="615"/>
      <c r="D42" s="616"/>
      <c r="E42" s="118">
        <f t="shared" si="2"/>
        <v>0</v>
      </c>
      <c r="G42" s="120"/>
      <c r="H42" s="120"/>
      <c r="I42" s="120"/>
      <c r="J42" s="120"/>
      <c r="K42" s="120"/>
      <c r="L42" s="120"/>
      <c r="M42" s="120"/>
      <c r="N42" s="120"/>
      <c r="O42" s="120"/>
      <c r="P42" s="120"/>
      <c r="Q42" s="120"/>
      <c r="R42" s="120"/>
      <c r="S42" s="120"/>
      <c r="T42" s="120"/>
      <c r="U42" s="120"/>
    </row>
    <row r="43" spans="2:21" ht="15" customHeight="1" x14ac:dyDescent="0.25">
      <c r="B43" s="333"/>
      <c r="C43" s="615"/>
      <c r="D43" s="616"/>
      <c r="E43" s="118">
        <f t="shared" si="2"/>
        <v>0</v>
      </c>
      <c r="G43" s="120"/>
      <c r="H43" s="120"/>
      <c r="I43" s="120"/>
      <c r="J43" s="120"/>
      <c r="K43" s="120"/>
      <c r="L43" s="120"/>
      <c r="M43" s="120"/>
      <c r="N43" s="120"/>
      <c r="O43" s="120"/>
      <c r="P43" s="120"/>
      <c r="Q43" s="120"/>
      <c r="R43" s="120"/>
      <c r="S43" s="120"/>
      <c r="T43" s="120"/>
      <c r="U43" s="120"/>
    </row>
    <row r="44" spans="2:21" ht="15" customHeight="1" x14ac:dyDescent="0.25">
      <c r="B44" s="333"/>
      <c r="C44" s="615"/>
      <c r="D44" s="616"/>
      <c r="E44" s="118">
        <f t="shared" si="2"/>
        <v>0</v>
      </c>
      <c r="G44" s="120"/>
      <c r="H44" s="120"/>
      <c r="I44" s="120"/>
      <c r="J44" s="120"/>
      <c r="K44" s="120"/>
      <c r="L44" s="120"/>
      <c r="M44" s="120"/>
      <c r="N44" s="120"/>
      <c r="O44" s="120"/>
      <c r="P44" s="120"/>
      <c r="Q44" s="120"/>
      <c r="R44" s="120"/>
      <c r="S44" s="120"/>
      <c r="T44" s="120"/>
      <c r="U44" s="120"/>
    </row>
    <row r="45" spans="2:21" ht="15" customHeight="1" x14ac:dyDescent="0.25">
      <c r="B45" s="333"/>
      <c r="C45" s="615"/>
      <c r="D45" s="616"/>
      <c r="E45" s="118">
        <f t="shared" si="2"/>
        <v>0</v>
      </c>
      <c r="G45" s="120"/>
      <c r="H45" s="120"/>
      <c r="I45" s="120"/>
      <c r="J45" s="120"/>
      <c r="K45" s="120"/>
      <c r="L45" s="120"/>
      <c r="M45" s="120"/>
      <c r="N45" s="120"/>
      <c r="O45" s="120"/>
      <c r="P45" s="120"/>
      <c r="Q45" s="120"/>
      <c r="R45" s="120"/>
      <c r="S45" s="120"/>
      <c r="T45" s="120"/>
      <c r="U45" s="120"/>
    </row>
    <row r="46" spans="2:21" ht="15" customHeight="1" x14ac:dyDescent="0.25">
      <c r="B46" s="333"/>
      <c r="C46" s="615"/>
      <c r="D46" s="616"/>
      <c r="E46" s="118">
        <f t="shared" si="2"/>
        <v>0</v>
      </c>
      <c r="G46" s="120"/>
      <c r="H46" s="120"/>
      <c r="I46" s="120"/>
      <c r="J46" s="120"/>
      <c r="K46" s="120"/>
      <c r="L46" s="120"/>
      <c r="M46" s="120"/>
      <c r="N46" s="120"/>
      <c r="O46" s="120"/>
      <c r="P46" s="120"/>
      <c r="Q46" s="120"/>
      <c r="R46" s="120"/>
      <c r="S46" s="120"/>
      <c r="T46" s="120"/>
      <c r="U46" s="120"/>
    </row>
    <row r="47" spans="2:21" ht="15" customHeight="1" x14ac:dyDescent="0.25">
      <c r="B47" s="333"/>
      <c r="C47" s="615"/>
      <c r="D47" s="616"/>
      <c r="E47" s="118">
        <f t="shared" si="2"/>
        <v>0</v>
      </c>
      <c r="G47" s="120"/>
      <c r="H47" s="120"/>
      <c r="I47" s="120"/>
      <c r="J47" s="120"/>
      <c r="K47" s="120"/>
      <c r="L47" s="120"/>
      <c r="M47" s="120"/>
      <c r="N47" s="120"/>
      <c r="O47" s="120"/>
      <c r="P47" s="120"/>
      <c r="Q47" s="120"/>
      <c r="R47" s="120"/>
      <c r="S47" s="120"/>
      <c r="T47" s="120"/>
      <c r="U47" s="120"/>
    </row>
    <row r="48" spans="2:21" ht="15" customHeight="1" x14ac:dyDescent="0.25">
      <c r="B48" s="333"/>
      <c r="C48" s="615"/>
      <c r="D48" s="616"/>
      <c r="E48" s="118">
        <f t="shared" si="2"/>
        <v>0</v>
      </c>
      <c r="G48" s="120"/>
      <c r="H48" s="120"/>
      <c r="I48" s="120"/>
      <c r="J48" s="120"/>
      <c r="K48" s="120"/>
      <c r="L48" s="120"/>
      <c r="M48" s="120"/>
      <c r="N48" s="120"/>
      <c r="O48" s="120"/>
      <c r="P48" s="120"/>
      <c r="Q48" s="120"/>
      <c r="R48" s="120"/>
      <c r="S48" s="120"/>
      <c r="T48" s="120"/>
      <c r="U48" s="120"/>
    </row>
    <row r="49" spans="2:21" ht="15" customHeight="1" x14ac:dyDescent="0.25">
      <c r="B49" s="333"/>
      <c r="C49" s="615"/>
      <c r="D49" s="616"/>
      <c r="E49" s="118">
        <f t="shared" si="2"/>
        <v>0</v>
      </c>
      <c r="G49" s="120"/>
      <c r="H49" s="120"/>
      <c r="I49" s="120"/>
      <c r="J49" s="120"/>
      <c r="K49" s="120"/>
      <c r="L49" s="120"/>
      <c r="M49" s="120"/>
      <c r="N49" s="120"/>
      <c r="O49" s="120"/>
      <c r="P49" s="120"/>
      <c r="Q49" s="120"/>
      <c r="R49" s="120"/>
      <c r="S49" s="120"/>
      <c r="T49" s="120"/>
      <c r="U49" s="120"/>
    </row>
    <row r="50" spans="2:21" ht="15" customHeight="1" x14ac:dyDescent="0.25">
      <c r="B50" s="333"/>
      <c r="C50" s="615"/>
      <c r="D50" s="616"/>
      <c r="E50" s="118">
        <f t="shared" si="2"/>
        <v>0</v>
      </c>
      <c r="G50" s="120"/>
      <c r="H50" s="120"/>
      <c r="I50" s="120"/>
      <c r="J50" s="120"/>
      <c r="K50" s="120"/>
      <c r="L50" s="120"/>
      <c r="M50" s="120"/>
      <c r="N50" s="120"/>
      <c r="O50" s="120"/>
      <c r="P50" s="120"/>
      <c r="Q50" s="120"/>
      <c r="R50" s="120"/>
      <c r="S50" s="120"/>
      <c r="T50" s="120"/>
      <c r="U50" s="120"/>
    </row>
    <row r="51" spans="2:21" ht="15" customHeight="1" x14ac:dyDescent="0.25">
      <c r="B51" s="333"/>
      <c r="C51" s="615"/>
      <c r="D51" s="616"/>
      <c r="E51" s="118">
        <f t="shared" si="2"/>
        <v>0</v>
      </c>
      <c r="G51" s="120"/>
      <c r="H51" s="120"/>
      <c r="I51" s="120"/>
      <c r="J51" s="120"/>
      <c r="K51" s="120"/>
      <c r="L51" s="120"/>
      <c r="M51" s="120"/>
      <c r="N51" s="120"/>
      <c r="O51" s="120"/>
      <c r="P51" s="120"/>
      <c r="Q51" s="120"/>
      <c r="R51" s="120"/>
      <c r="S51" s="120"/>
      <c r="T51" s="120"/>
      <c r="U51" s="120"/>
    </row>
    <row r="52" spans="2:21" ht="15" customHeight="1" x14ac:dyDescent="0.25">
      <c r="B52" s="333"/>
      <c r="C52" s="615"/>
      <c r="D52" s="616"/>
      <c r="E52" s="118">
        <f t="shared" si="2"/>
        <v>0</v>
      </c>
      <c r="G52" s="120"/>
      <c r="H52" s="120"/>
      <c r="I52" s="120"/>
      <c r="J52" s="120"/>
      <c r="K52" s="120"/>
      <c r="L52" s="120"/>
      <c r="M52" s="120"/>
      <c r="N52" s="120"/>
      <c r="O52" s="120"/>
      <c r="P52" s="120"/>
      <c r="Q52" s="120"/>
      <c r="R52" s="120"/>
      <c r="S52" s="120"/>
      <c r="T52" s="120"/>
      <c r="U52" s="120"/>
    </row>
    <row r="53" spans="2:21" ht="15" customHeight="1" x14ac:dyDescent="0.25">
      <c r="B53" s="333"/>
      <c r="C53" s="615"/>
      <c r="D53" s="616"/>
      <c r="E53" s="118">
        <f t="shared" si="2"/>
        <v>0</v>
      </c>
      <c r="G53" s="120"/>
      <c r="H53" s="120"/>
      <c r="I53" s="120"/>
      <c r="J53" s="120"/>
      <c r="K53" s="120"/>
      <c r="L53" s="120"/>
      <c r="M53" s="120"/>
      <c r="N53" s="120"/>
      <c r="O53" s="120"/>
      <c r="P53" s="120"/>
      <c r="Q53" s="120"/>
      <c r="R53" s="120"/>
      <c r="S53" s="120"/>
      <c r="T53" s="120"/>
      <c r="U53" s="120"/>
    </row>
    <row r="54" spans="2:21" ht="15" customHeight="1" x14ac:dyDescent="0.25">
      <c r="B54" s="333"/>
      <c r="C54" s="615"/>
      <c r="D54" s="616"/>
      <c r="E54" s="118">
        <f t="shared" si="2"/>
        <v>0</v>
      </c>
      <c r="G54" s="120"/>
      <c r="H54" s="120"/>
      <c r="I54" s="120"/>
      <c r="J54" s="120"/>
      <c r="K54" s="120"/>
      <c r="L54" s="120"/>
      <c r="M54" s="120"/>
      <c r="N54" s="120"/>
      <c r="O54" s="120"/>
      <c r="P54" s="120"/>
      <c r="Q54" s="120"/>
      <c r="R54" s="120"/>
      <c r="S54" s="120"/>
      <c r="T54" s="120"/>
      <c r="U54" s="120"/>
    </row>
    <row r="55" spans="2:21" ht="15" customHeight="1" x14ac:dyDescent="0.25">
      <c r="B55" s="333"/>
      <c r="C55" s="615"/>
      <c r="D55" s="616"/>
      <c r="E55" s="118">
        <f t="shared" si="2"/>
        <v>0</v>
      </c>
      <c r="G55" s="120"/>
      <c r="H55" s="120"/>
      <c r="I55" s="120"/>
      <c r="J55" s="120"/>
      <c r="K55" s="120"/>
      <c r="L55" s="120"/>
      <c r="M55" s="120"/>
      <c r="N55" s="120"/>
      <c r="O55" s="120"/>
      <c r="P55" s="120"/>
      <c r="Q55" s="120"/>
      <c r="R55" s="120"/>
      <c r="S55" s="120"/>
      <c r="T55" s="120"/>
      <c r="U55" s="120"/>
    </row>
    <row r="56" spans="2:21" ht="15" customHeight="1" x14ac:dyDescent="0.25">
      <c r="B56" s="333"/>
      <c r="C56" s="615"/>
      <c r="D56" s="616"/>
      <c r="E56" s="118">
        <f t="shared" si="2"/>
        <v>0</v>
      </c>
      <c r="G56" s="120"/>
      <c r="H56" s="120"/>
      <c r="I56" s="120"/>
      <c r="J56" s="120"/>
      <c r="K56" s="120"/>
      <c r="L56" s="120"/>
      <c r="M56" s="120"/>
      <c r="N56" s="120"/>
      <c r="O56" s="120"/>
      <c r="P56" s="120"/>
      <c r="Q56" s="120"/>
      <c r="R56" s="120"/>
      <c r="S56" s="120"/>
      <c r="T56" s="120"/>
      <c r="U56" s="120"/>
    </row>
    <row r="57" spans="2:21" ht="15" customHeight="1" x14ac:dyDescent="0.25">
      <c r="B57" s="333"/>
      <c r="C57" s="615"/>
      <c r="D57" s="616"/>
      <c r="E57" s="118">
        <f t="shared" si="2"/>
        <v>0</v>
      </c>
      <c r="G57" s="120"/>
      <c r="H57" s="120"/>
      <c r="I57" s="120"/>
      <c r="J57" s="120"/>
      <c r="K57" s="120"/>
      <c r="L57" s="120"/>
      <c r="M57" s="120"/>
      <c r="N57" s="120"/>
      <c r="O57" s="120"/>
      <c r="P57" s="120"/>
      <c r="Q57" s="120"/>
      <c r="R57" s="120"/>
      <c r="S57" s="120"/>
      <c r="T57" s="120"/>
      <c r="U57" s="120"/>
    </row>
    <row r="58" spans="2:21" x14ac:dyDescent="0.25">
      <c r="B58" s="593"/>
      <c r="C58" s="621"/>
      <c r="D58" s="621"/>
      <c r="E58" s="346"/>
      <c r="G58" s="346"/>
      <c r="H58" s="346"/>
      <c r="I58" s="346"/>
      <c r="J58" s="346"/>
      <c r="K58" s="346"/>
      <c r="L58" s="346"/>
      <c r="M58" s="346"/>
      <c r="N58" s="346"/>
      <c r="O58" s="346"/>
      <c r="P58" s="346"/>
      <c r="Q58" s="346"/>
      <c r="R58" s="346"/>
      <c r="S58" s="346"/>
      <c r="T58" s="346"/>
      <c r="U58" s="346"/>
    </row>
  </sheetData>
  <sheetProtection algorithmName="SHA-512" hashValue="0CCOa14jJgFEYUmCJbff44jlb8vvQDeFVCesNA8Qr/1FKn3HZy+tDdwmmbfmVbAdjnF2scXjCZQ6BOgi/uUDBQ==" saltValue="i02+CvORWQh4TmUUGh5wfA==" spinCount="100000" sheet="1" objects="1" scenarios="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6:D36"/>
    <mergeCell ref="C37:D37"/>
    <mergeCell ref="C27:D27"/>
    <mergeCell ref="C28:D28"/>
    <mergeCell ref="C29:D29"/>
    <mergeCell ref="C30:D30"/>
    <mergeCell ref="C31:D31"/>
    <mergeCell ref="C32:D32"/>
    <mergeCell ref="C38:D38"/>
    <mergeCell ref="C11:D11"/>
    <mergeCell ref="C12:D12"/>
    <mergeCell ref="C13:D13"/>
    <mergeCell ref="C14:D14"/>
    <mergeCell ref="C19:D19"/>
    <mergeCell ref="C20:D20"/>
    <mergeCell ref="C21:D21"/>
    <mergeCell ref="C22:D22"/>
    <mergeCell ref="C23:D23"/>
    <mergeCell ref="C24:D24"/>
    <mergeCell ref="C25:D25"/>
    <mergeCell ref="C26:D26"/>
    <mergeCell ref="C33:D33"/>
    <mergeCell ref="C34:D34"/>
    <mergeCell ref="C35:D35"/>
    <mergeCell ref="G2:U2"/>
    <mergeCell ref="C3:D3"/>
    <mergeCell ref="B4:D4"/>
    <mergeCell ref="B5:D5"/>
    <mergeCell ref="B6:D6"/>
    <mergeCell ref="B7:D7"/>
    <mergeCell ref="C15:D15"/>
    <mergeCell ref="C16:D16"/>
    <mergeCell ref="C17:D17"/>
    <mergeCell ref="C18:D18"/>
    <mergeCell ref="C8:D8"/>
    <mergeCell ref="C9:D9"/>
    <mergeCell ref="C10:D10"/>
  </mergeCells>
  <phoneticPr fontId="54" type="noConversion"/>
  <hyperlinks>
    <hyperlink ref="C3:D3" location="Budget!G4" display="&lt;&lt;&lt;  Returen to Budget Tab" xr:uid="{00000000-0004-0000-0500-000000000000}"/>
  </hyperlinks>
  <printOptions horizontalCentered="1"/>
  <pageMargins left="0.25" right="0.25" top="0.25" bottom="0.25" header="0" footer="0"/>
  <pageSetup scale="54" fitToWidth="0" orientation="landscape" draft="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tabColor rgb="FF00B0F0"/>
    <pageSetUpPr fitToPage="1"/>
  </sheetPr>
  <dimension ref="A1:U58"/>
  <sheetViews>
    <sheetView showGridLines="0" workbookViewId="0">
      <selection activeCell="P28" sqref="P28"/>
    </sheetView>
  </sheetViews>
  <sheetFormatPr defaultColWidth="9.109375" defaultRowHeight="13.2" x14ac:dyDescent="0.25"/>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21" width="13.33203125" style="29" customWidth="1"/>
    <col min="22" max="31" width="12.6640625" style="29" customWidth="1"/>
    <col min="32" max="16384" width="9.109375" style="29"/>
  </cols>
  <sheetData>
    <row r="1" spans="1:21" s="30" customFormat="1" ht="16.5" customHeight="1" x14ac:dyDescent="0.25">
      <c r="A1" s="97" t="str">
        <f>Summary!A2</f>
        <v>DGS-30-198</v>
      </c>
      <c r="B1" s="97"/>
      <c r="C1" s="97"/>
      <c r="D1" s="239"/>
      <c r="E1" s="239"/>
    </row>
    <row r="2" spans="1:21" s="30" customFormat="1" ht="16.5" customHeight="1" x14ac:dyDescent="0.25">
      <c r="A2" s="30" t="str">
        <f>Summary!A3</f>
        <v>(Rev. 07/24)</v>
      </c>
      <c r="B2" s="321"/>
      <c r="C2" s="321"/>
      <c r="D2" s="116"/>
      <c r="F2" s="29"/>
      <c r="G2" s="618"/>
      <c r="H2" s="619"/>
      <c r="I2" s="619"/>
      <c r="J2" s="619"/>
      <c r="K2" s="619"/>
      <c r="L2" s="619"/>
      <c r="M2" s="619"/>
      <c r="N2" s="619"/>
      <c r="O2" s="619"/>
      <c r="P2" s="619"/>
      <c r="Q2" s="619"/>
      <c r="R2" s="619"/>
      <c r="S2" s="619"/>
      <c r="T2" s="619"/>
      <c r="U2" s="619"/>
    </row>
    <row r="3" spans="1:21" ht="30" customHeight="1" x14ac:dyDescent="0.25">
      <c r="A3" s="321"/>
      <c r="B3" s="31"/>
      <c r="C3" s="625" t="s">
        <v>193</v>
      </c>
      <c r="D3" s="625"/>
      <c r="G3" s="117" t="s">
        <v>114</v>
      </c>
      <c r="H3" s="340" t="s">
        <v>115</v>
      </c>
      <c r="I3" s="340" t="s">
        <v>116</v>
      </c>
      <c r="J3" s="340" t="s">
        <v>117</v>
      </c>
      <c r="K3" s="340" t="s">
        <v>118</v>
      </c>
      <c r="L3" s="340" t="s">
        <v>119</v>
      </c>
      <c r="M3" s="340" t="s">
        <v>120</v>
      </c>
      <c r="N3" s="340" t="s">
        <v>121</v>
      </c>
      <c r="O3" s="340" t="s">
        <v>122</v>
      </c>
      <c r="P3" s="340" t="s">
        <v>123</v>
      </c>
      <c r="Q3" s="340" t="s">
        <v>194</v>
      </c>
      <c r="R3" s="340" t="s">
        <v>195</v>
      </c>
      <c r="S3" s="340" t="s">
        <v>196</v>
      </c>
      <c r="T3" s="340" t="s">
        <v>197</v>
      </c>
      <c r="U3" s="340" t="s">
        <v>198</v>
      </c>
    </row>
    <row r="4" spans="1:21" ht="44.1" customHeight="1" x14ac:dyDescent="0.25">
      <c r="B4" s="620" t="s">
        <v>199</v>
      </c>
      <c r="C4" s="620"/>
      <c r="D4" s="620"/>
      <c r="E4" s="339"/>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c r="Q4" s="121" t="str">
        <f>IF(Budget!Q4="","",Budget!Q4)</f>
        <v/>
      </c>
      <c r="R4" s="121" t="str">
        <f>IF(Budget!R4="","",Budget!R4)</f>
        <v/>
      </c>
      <c r="S4" s="121" t="str">
        <f>IF(Budget!S4="","",Budget!S4)</f>
        <v/>
      </c>
      <c r="T4" s="121" t="str">
        <f>IF(Budget!T4="","",Budget!T4)</f>
        <v/>
      </c>
      <c r="U4" s="121" t="str">
        <f>IF(Budget!U4="","",Budget!U4)</f>
        <v/>
      </c>
    </row>
    <row r="5" spans="1:21" ht="16.5" customHeight="1" thickBot="1" x14ac:dyDescent="0.3">
      <c r="B5" s="546" t="s">
        <v>14</v>
      </c>
      <c r="C5" s="546"/>
      <c r="D5" s="546"/>
      <c r="E5" s="341" t="s">
        <v>200</v>
      </c>
      <c r="G5" s="341" t="s">
        <v>127</v>
      </c>
      <c r="H5" s="341" t="s">
        <v>127</v>
      </c>
      <c r="I5" s="341" t="s">
        <v>127</v>
      </c>
      <c r="J5" s="341" t="s">
        <v>127</v>
      </c>
      <c r="K5" s="341" t="s">
        <v>127</v>
      </c>
      <c r="L5" s="341" t="s">
        <v>127</v>
      </c>
      <c r="M5" s="341" t="s">
        <v>127</v>
      </c>
      <c r="N5" s="341" t="s">
        <v>127</v>
      </c>
      <c r="O5" s="341" t="s">
        <v>127</v>
      </c>
      <c r="P5" s="341" t="s">
        <v>127</v>
      </c>
      <c r="Q5" s="341" t="s">
        <v>127</v>
      </c>
      <c r="R5" s="341" t="s">
        <v>127</v>
      </c>
      <c r="S5" s="341" t="s">
        <v>127</v>
      </c>
      <c r="T5" s="341" t="s">
        <v>127</v>
      </c>
      <c r="U5" s="341" t="s">
        <v>127</v>
      </c>
    </row>
    <row r="6" spans="1:21" ht="30" customHeight="1" thickBot="1" x14ac:dyDescent="0.3">
      <c r="B6" s="595" t="s">
        <v>205</v>
      </c>
      <c r="C6" s="603"/>
      <c r="D6" s="604"/>
      <c r="E6" s="115">
        <f>SUM(G6:U6)</f>
        <v>0</v>
      </c>
      <c r="G6" s="115">
        <f t="shared" ref="G6:U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ref="P6:T6" si="1">SUM(P7:P57)</f>
        <v>0</v>
      </c>
      <c r="Q6" s="115">
        <f t="shared" si="1"/>
        <v>0</v>
      </c>
      <c r="R6" s="115">
        <f t="shared" si="1"/>
        <v>0</v>
      </c>
      <c r="S6" s="115">
        <f t="shared" si="1"/>
        <v>0</v>
      </c>
      <c r="T6" s="115">
        <f t="shared" si="1"/>
        <v>0</v>
      </c>
      <c r="U6" s="115">
        <f t="shared" si="0"/>
        <v>0</v>
      </c>
    </row>
    <row r="7" spans="1:21" ht="30" customHeight="1" x14ac:dyDescent="0.25">
      <c r="B7" s="622" t="s">
        <v>206</v>
      </c>
      <c r="C7" s="623"/>
      <c r="D7" s="624"/>
      <c r="E7" s="118"/>
      <c r="G7" s="119"/>
      <c r="H7" s="118"/>
      <c r="I7" s="118"/>
      <c r="J7" s="118"/>
      <c r="K7" s="118"/>
      <c r="L7" s="118"/>
      <c r="M7" s="118"/>
      <c r="N7" s="118"/>
      <c r="O7" s="118"/>
      <c r="P7" s="118"/>
      <c r="Q7" s="118"/>
      <c r="R7" s="118"/>
      <c r="S7" s="118"/>
      <c r="T7" s="118"/>
      <c r="U7" s="118"/>
    </row>
    <row r="8" spans="1:21" ht="15" customHeight="1" x14ac:dyDescent="0.25">
      <c r="B8" s="333"/>
      <c r="C8" s="615"/>
      <c r="D8" s="616"/>
      <c r="E8" s="118">
        <f t="shared" ref="E8:E57" si="2">SUM(G8:U8)</f>
        <v>0</v>
      </c>
      <c r="G8" s="120"/>
      <c r="H8" s="120"/>
      <c r="I8" s="120"/>
      <c r="J8" s="120"/>
      <c r="K8" s="120"/>
      <c r="L8" s="120"/>
      <c r="M8" s="120"/>
      <c r="N8" s="120"/>
      <c r="O8" s="120"/>
      <c r="P8" s="120"/>
      <c r="Q8" s="120"/>
      <c r="R8" s="120"/>
      <c r="S8" s="120"/>
      <c r="T8" s="120"/>
      <c r="U8" s="120"/>
    </row>
    <row r="9" spans="1:21" ht="15" customHeight="1" x14ac:dyDescent="0.25">
      <c r="B9" s="333"/>
      <c r="C9" s="615"/>
      <c r="D9" s="616"/>
      <c r="E9" s="118">
        <f t="shared" si="2"/>
        <v>0</v>
      </c>
      <c r="G9" s="120"/>
      <c r="H9" s="120"/>
      <c r="I9" s="120"/>
      <c r="J9" s="120"/>
      <c r="K9" s="120"/>
      <c r="L9" s="120"/>
      <c r="M9" s="120"/>
      <c r="N9" s="120"/>
      <c r="O9" s="120"/>
      <c r="P9" s="120"/>
      <c r="Q9" s="120"/>
      <c r="R9" s="120"/>
      <c r="S9" s="120"/>
      <c r="T9" s="120"/>
      <c r="U9" s="120"/>
    </row>
    <row r="10" spans="1:21" ht="15" customHeight="1" x14ac:dyDescent="0.25">
      <c r="B10" s="333"/>
      <c r="C10" s="615"/>
      <c r="D10" s="616"/>
      <c r="E10" s="118">
        <f t="shared" si="2"/>
        <v>0</v>
      </c>
      <c r="G10" s="120"/>
      <c r="H10" s="120"/>
      <c r="I10" s="120"/>
      <c r="J10" s="120"/>
      <c r="K10" s="120"/>
      <c r="L10" s="120"/>
      <c r="M10" s="120"/>
      <c r="N10" s="120"/>
      <c r="O10" s="120"/>
      <c r="P10" s="120"/>
      <c r="Q10" s="120"/>
      <c r="R10" s="120"/>
      <c r="S10" s="120"/>
      <c r="T10" s="120"/>
      <c r="U10" s="120"/>
    </row>
    <row r="11" spans="1:21" ht="15" customHeight="1" x14ac:dyDescent="0.25">
      <c r="B11" s="333"/>
      <c r="C11" s="615"/>
      <c r="D11" s="616"/>
      <c r="E11" s="118">
        <f t="shared" si="2"/>
        <v>0</v>
      </c>
      <c r="G11" s="120"/>
      <c r="H11" s="120"/>
      <c r="I11" s="120"/>
      <c r="J11" s="120"/>
      <c r="K11" s="120"/>
      <c r="L11" s="120"/>
      <c r="M11" s="120"/>
      <c r="N11" s="120"/>
      <c r="O11" s="120"/>
      <c r="P11" s="120"/>
      <c r="Q11" s="120"/>
      <c r="R11" s="120"/>
      <c r="S11" s="120"/>
      <c r="T11" s="120"/>
      <c r="U11" s="120"/>
    </row>
    <row r="12" spans="1:21" ht="15" customHeight="1" x14ac:dyDescent="0.25">
      <c r="B12" s="333"/>
      <c r="C12" s="615"/>
      <c r="D12" s="616"/>
      <c r="E12" s="118">
        <f t="shared" si="2"/>
        <v>0</v>
      </c>
      <c r="G12" s="120"/>
      <c r="H12" s="120"/>
      <c r="I12" s="120"/>
      <c r="J12" s="120"/>
      <c r="K12" s="120"/>
      <c r="L12" s="120"/>
      <c r="M12" s="120"/>
      <c r="N12" s="120"/>
      <c r="O12" s="120"/>
      <c r="P12" s="120"/>
      <c r="Q12" s="120"/>
      <c r="R12" s="120"/>
      <c r="S12" s="120"/>
      <c r="T12" s="120"/>
      <c r="U12" s="120"/>
    </row>
    <row r="13" spans="1:21" ht="15" customHeight="1" x14ac:dyDescent="0.25">
      <c r="B13" s="333"/>
      <c r="C13" s="615"/>
      <c r="D13" s="616"/>
      <c r="E13" s="118">
        <f t="shared" si="2"/>
        <v>0</v>
      </c>
      <c r="G13" s="120"/>
      <c r="H13" s="120"/>
      <c r="I13" s="120"/>
      <c r="J13" s="120"/>
      <c r="K13" s="120"/>
      <c r="L13" s="120"/>
      <c r="M13" s="120"/>
      <c r="N13" s="120"/>
      <c r="O13" s="120"/>
      <c r="P13" s="120"/>
      <c r="Q13" s="120"/>
      <c r="R13" s="120"/>
      <c r="S13" s="120"/>
      <c r="T13" s="120"/>
      <c r="U13" s="120"/>
    </row>
    <row r="14" spans="1:21" ht="15" customHeight="1" x14ac:dyDescent="0.25">
      <c r="B14" s="333"/>
      <c r="C14" s="615"/>
      <c r="D14" s="616"/>
      <c r="E14" s="118">
        <f t="shared" si="2"/>
        <v>0</v>
      </c>
      <c r="G14" s="120"/>
      <c r="H14" s="120"/>
      <c r="I14" s="120"/>
      <c r="J14" s="120"/>
      <c r="K14" s="120"/>
      <c r="L14" s="120"/>
      <c r="M14" s="120"/>
      <c r="N14" s="120"/>
      <c r="O14" s="120"/>
      <c r="P14" s="120"/>
      <c r="Q14" s="120"/>
      <c r="R14" s="120"/>
      <c r="S14" s="120"/>
      <c r="T14" s="120"/>
      <c r="U14" s="120"/>
    </row>
    <row r="15" spans="1:21" ht="15" customHeight="1" x14ac:dyDescent="0.25">
      <c r="B15" s="333"/>
      <c r="C15" s="615"/>
      <c r="D15" s="616"/>
      <c r="E15" s="118">
        <f t="shared" si="2"/>
        <v>0</v>
      </c>
      <c r="G15" s="120"/>
      <c r="H15" s="120"/>
      <c r="I15" s="120"/>
      <c r="J15" s="120"/>
      <c r="K15" s="120"/>
      <c r="L15" s="120"/>
      <c r="M15" s="120"/>
      <c r="N15" s="120"/>
      <c r="O15" s="120"/>
      <c r="P15" s="120"/>
      <c r="Q15" s="120"/>
      <c r="R15" s="120"/>
      <c r="S15" s="120"/>
      <c r="T15" s="120"/>
      <c r="U15" s="120"/>
    </row>
    <row r="16" spans="1:21" ht="15" customHeight="1" x14ac:dyDescent="0.25">
      <c r="B16" s="333"/>
      <c r="C16" s="615"/>
      <c r="D16" s="616"/>
      <c r="E16" s="118">
        <f t="shared" si="2"/>
        <v>0</v>
      </c>
      <c r="G16" s="120"/>
      <c r="H16" s="120"/>
      <c r="I16" s="120"/>
      <c r="J16" s="120"/>
      <c r="K16" s="120"/>
      <c r="L16" s="120"/>
      <c r="M16" s="120"/>
      <c r="N16" s="120"/>
      <c r="O16" s="120"/>
      <c r="P16" s="120"/>
      <c r="Q16" s="120"/>
      <c r="R16" s="120"/>
      <c r="S16" s="120"/>
      <c r="T16" s="120"/>
      <c r="U16" s="120"/>
    </row>
    <row r="17" spans="2:21" ht="15" customHeight="1" x14ac:dyDescent="0.25">
      <c r="B17" s="333"/>
      <c r="C17" s="615"/>
      <c r="D17" s="616"/>
      <c r="E17" s="118">
        <f t="shared" si="2"/>
        <v>0</v>
      </c>
      <c r="G17" s="120"/>
      <c r="H17" s="120"/>
      <c r="I17" s="120"/>
      <c r="J17" s="120"/>
      <c r="K17" s="120"/>
      <c r="L17" s="120"/>
      <c r="M17" s="120"/>
      <c r="N17" s="120"/>
      <c r="O17" s="120"/>
      <c r="P17" s="120"/>
      <c r="Q17" s="120"/>
      <c r="R17" s="120"/>
      <c r="S17" s="120"/>
      <c r="T17" s="120"/>
      <c r="U17" s="120"/>
    </row>
    <row r="18" spans="2:21" ht="15" customHeight="1" x14ac:dyDescent="0.25">
      <c r="B18" s="333"/>
      <c r="C18" s="615"/>
      <c r="D18" s="616"/>
      <c r="E18" s="118">
        <f t="shared" si="2"/>
        <v>0</v>
      </c>
      <c r="G18" s="120"/>
      <c r="H18" s="120"/>
      <c r="I18" s="120"/>
      <c r="J18" s="120"/>
      <c r="K18" s="120"/>
      <c r="L18" s="120"/>
      <c r="M18" s="120"/>
      <c r="N18" s="120"/>
      <c r="O18" s="120"/>
      <c r="P18" s="120"/>
      <c r="Q18" s="120"/>
      <c r="R18" s="120"/>
      <c r="S18" s="120"/>
      <c r="T18" s="120"/>
      <c r="U18" s="120"/>
    </row>
    <row r="19" spans="2:21" ht="15" customHeight="1" x14ac:dyDescent="0.25">
      <c r="B19" s="333"/>
      <c r="C19" s="615"/>
      <c r="D19" s="616"/>
      <c r="E19" s="118">
        <f t="shared" si="2"/>
        <v>0</v>
      </c>
      <c r="G19" s="120"/>
      <c r="H19" s="120"/>
      <c r="I19" s="120"/>
      <c r="J19" s="120"/>
      <c r="K19" s="120"/>
      <c r="L19" s="120"/>
      <c r="M19" s="120"/>
      <c r="N19" s="120"/>
      <c r="O19" s="120"/>
      <c r="P19" s="120"/>
      <c r="Q19" s="120"/>
      <c r="R19" s="120"/>
      <c r="S19" s="120"/>
      <c r="T19" s="120"/>
      <c r="U19" s="120"/>
    </row>
    <row r="20" spans="2:21" ht="15" customHeight="1" x14ac:dyDescent="0.25">
      <c r="B20" s="333"/>
      <c r="C20" s="615"/>
      <c r="D20" s="616"/>
      <c r="E20" s="118">
        <f t="shared" si="2"/>
        <v>0</v>
      </c>
      <c r="G20" s="120"/>
      <c r="H20" s="120"/>
      <c r="I20" s="120"/>
      <c r="J20" s="120"/>
      <c r="K20" s="120"/>
      <c r="L20" s="120"/>
      <c r="M20" s="120"/>
      <c r="N20" s="120"/>
      <c r="O20" s="120"/>
      <c r="P20" s="120"/>
      <c r="Q20" s="120"/>
      <c r="R20" s="120"/>
      <c r="S20" s="120"/>
      <c r="T20" s="120"/>
      <c r="U20" s="120"/>
    </row>
    <row r="21" spans="2:21" ht="15" customHeight="1" x14ac:dyDescent="0.25">
      <c r="B21" s="333"/>
      <c r="C21" s="615"/>
      <c r="D21" s="616"/>
      <c r="E21" s="118">
        <f t="shared" si="2"/>
        <v>0</v>
      </c>
      <c r="G21" s="120"/>
      <c r="H21" s="120"/>
      <c r="I21" s="120"/>
      <c r="J21" s="120"/>
      <c r="K21" s="120"/>
      <c r="L21" s="120"/>
      <c r="M21" s="120"/>
      <c r="N21" s="120"/>
      <c r="O21" s="120"/>
      <c r="P21" s="120"/>
      <c r="Q21" s="120"/>
      <c r="R21" s="120"/>
      <c r="S21" s="120"/>
      <c r="T21" s="120"/>
      <c r="U21" s="120"/>
    </row>
    <row r="22" spans="2:21" ht="15" customHeight="1" x14ac:dyDescent="0.25">
      <c r="B22" s="333"/>
      <c r="C22" s="615"/>
      <c r="D22" s="616"/>
      <c r="E22" s="118">
        <f t="shared" si="2"/>
        <v>0</v>
      </c>
      <c r="G22" s="120"/>
      <c r="H22" s="120"/>
      <c r="I22" s="120"/>
      <c r="J22" s="120"/>
      <c r="K22" s="120"/>
      <c r="L22" s="120"/>
      <c r="M22" s="120"/>
      <c r="N22" s="120"/>
      <c r="O22" s="120"/>
      <c r="P22" s="120"/>
      <c r="Q22" s="120"/>
      <c r="R22" s="120"/>
      <c r="S22" s="120"/>
      <c r="T22" s="120"/>
      <c r="U22" s="120"/>
    </row>
    <row r="23" spans="2:21" ht="15" customHeight="1" x14ac:dyDescent="0.25">
      <c r="B23" s="333"/>
      <c r="C23" s="615"/>
      <c r="D23" s="616"/>
      <c r="E23" s="118">
        <f t="shared" si="2"/>
        <v>0</v>
      </c>
      <c r="G23" s="120"/>
      <c r="H23" s="120"/>
      <c r="I23" s="120"/>
      <c r="J23" s="120"/>
      <c r="K23" s="120"/>
      <c r="L23" s="120"/>
      <c r="M23" s="120"/>
      <c r="N23" s="120"/>
      <c r="O23" s="120"/>
      <c r="P23" s="120"/>
      <c r="Q23" s="120"/>
      <c r="R23" s="120"/>
      <c r="S23" s="120"/>
      <c r="T23" s="120"/>
      <c r="U23" s="120"/>
    </row>
    <row r="24" spans="2:21" ht="15" customHeight="1" x14ac:dyDescent="0.25">
      <c r="B24" s="333"/>
      <c r="C24" s="615"/>
      <c r="D24" s="616"/>
      <c r="E24" s="118">
        <f t="shared" si="2"/>
        <v>0</v>
      </c>
      <c r="G24" s="120"/>
      <c r="H24" s="120"/>
      <c r="I24" s="120"/>
      <c r="J24" s="120"/>
      <c r="K24" s="120"/>
      <c r="L24" s="120"/>
      <c r="M24" s="120"/>
      <c r="N24" s="120"/>
      <c r="O24" s="120"/>
      <c r="P24" s="120"/>
      <c r="Q24" s="120"/>
      <c r="R24" s="120"/>
      <c r="S24" s="120"/>
      <c r="T24" s="120"/>
      <c r="U24" s="120"/>
    </row>
    <row r="25" spans="2:21" ht="15" customHeight="1" x14ac:dyDescent="0.25">
      <c r="B25" s="333"/>
      <c r="C25" s="615"/>
      <c r="D25" s="616"/>
      <c r="E25" s="118">
        <f t="shared" si="2"/>
        <v>0</v>
      </c>
      <c r="G25" s="120"/>
      <c r="H25" s="120"/>
      <c r="I25" s="120"/>
      <c r="J25" s="120"/>
      <c r="K25" s="120"/>
      <c r="L25" s="120"/>
      <c r="M25" s="120"/>
      <c r="N25" s="120"/>
      <c r="O25" s="120"/>
      <c r="P25" s="120"/>
      <c r="Q25" s="120"/>
      <c r="R25" s="120"/>
      <c r="S25" s="120"/>
      <c r="T25" s="120"/>
      <c r="U25" s="120"/>
    </row>
    <row r="26" spans="2:21" ht="15" customHeight="1" x14ac:dyDescent="0.25">
      <c r="B26" s="333"/>
      <c r="C26" s="615"/>
      <c r="D26" s="616"/>
      <c r="E26" s="118">
        <f t="shared" si="2"/>
        <v>0</v>
      </c>
      <c r="G26" s="120"/>
      <c r="H26" s="120"/>
      <c r="I26" s="120"/>
      <c r="J26" s="120"/>
      <c r="K26" s="120"/>
      <c r="L26" s="120"/>
      <c r="M26" s="120"/>
      <c r="N26" s="120"/>
      <c r="O26" s="120"/>
      <c r="P26" s="120"/>
      <c r="Q26" s="120"/>
      <c r="R26" s="120"/>
      <c r="S26" s="120"/>
      <c r="T26" s="120"/>
      <c r="U26" s="120"/>
    </row>
    <row r="27" spans="2:21" ht="15" customHeight="1" x14ac:dyDescent="0.25">
      <c r="B27" s="333"/>
      <c r="C27" s="615"/>
      <c r="D27" s="616"/>
      <c r="E27" s="118">
        <f t="shared" si="2"/>
        <v>0</v>
      </c>
      <c r="G27" s="120"/>
      <c r="H27" s="120"/>
      <c r="I27" s="120"/>
      <c r="J27" s="120"/>
      <c r="K27" s="120"/>
      <c r="L27" s="120"/>
      <c r="M27" s="120"/>
      <c r="N27" s="120"/>
      <c r="O27" s="120"/>
      <c r="P27" s="120"/>
      <c r="Q27" s="120"/>
      <c r="R27" s="120"/>
      <c r="S27" s="120"/>
      <c r="T27" s="120"/>
      <c r="U27" s="120"/>
    </row>
    <row r="28" spans="2:21" ht="15" customHeight="1" x14ac:dyDescent="0.25">
      <c r="B28" s="333"/>
      <c r="C28" s="615"/>
      <c r="D28" s="616"/>
      <c r="E28" s="118">
        <f t="shared" si="2"/>
        <v>0</v>
      </c>
      <c r="G28" s="120"/>
      <c r="H28" s="120"/>
      <c r="I28" s="120"/>
      <c r="J28" s="120"/>
      <c r="K28" s="120"/>
      <c r="L28" s="120"/>
      <c r="M28" s="120"/>
      <c r="N28" s="120"/>
      <c r="O28" s="120"/>
      <c r="P28" s="120"/>
      <c r="Q28" s="120"/>
      <c r="R28" s="120"/>
      <c r="S28" s="120"/>
      <c r="T28" s="120"/>
      <c r="U28" s="120"/>
    </row>
    <row r="29" spans="2:21" ht="15" customHeight="1" x14ac:dyDescent="0.25">
      <c r="B29" s="333"/>
      <c r="C29" s="615"/>
      <c r="D29" s="616"/>
      <c r="E29" s="118">
        <f t="shared" si="2"/>
        <v>0</v>
      </c>
      <c r="G29" s="120"/>
      <c r="H29" s="120"/>
      <c r="I29" s="120"/>
      <c r="J29" s="120"/>
      <c r="K29" s="120"/>
      <c r="L29" s="120"/>
      <c r="M29" s="120"/>
      <c r="N29" s="120"/>
      <c r="O29" s="120"/>
      <c r="P29" s="120"/>
      <c r="Q29" s="120"/>
      <c r="R29" s="120"/>
      <c r="S29" s="120"/>
      <c r="T29" s="120"/>
      <c r="U29" s="120"/>
    </row>
    <row r="30" spans="2:21" ht="15" customHeight="1" x14ac:dyDescent="0.25">
      <c r="B30" s="333"/>
      <c r="C30" s="615"/>
      <c r="D30" s="616"/>
      <c r="E30" s="118">
        <f t="shared" si="2"/>
        <v>0</v>
      </c>
      <c r="G30" s="120"/>
      <c r="H30" s="120"/>
      <c r="I30" s="120"/>
      <c r="J30" s="120"/>
      <c r="K30" s="120"/>
      <c r="L30" s="120"/>
      <c r="M30" s="120"/>
      <c r="N30" s="120"/>
      <c r="O30" s="120"/>
      <c r="P30" s="120"/>
      <c r="Q30" s="120"/>
      <c r="R30" s="120"/>
      <c r="S30" s="120"/>
      <c r="T30" s="120"/>
      <c r="U30" s="120"/>
    </row>
    <row r="31" spans="2:21" ht="15" customHeight="1" x14ac:dyDescent="0.25">
      <c r="B31" s="333"/>
      <c r="C31" s="615"/>
      <c r="D31" s="616"/>
      <c r="E31" s="118">
        <f t="shared" si="2"/>
        <v>0</v>
      </c>
      <c r="G31" s="120"/>
      <c r="H31" s="120"/>
      <c r="I31" s="120"/>
      <c r="J31" s="120"/>
      <c r="K31" s="120"/>
      <c r="L31" s="120"/>
      <c r="M31" s="120"/>
      <c r="N31" s="120"/>
      <c r="O31" s="120"/>
      <c r="P31" s="120"/>
      <c r="Q31" s="120"/>
      <c r="R31" s="120"/>
      <c r="S31" s="120"/>
      <c r="T31" s="120"/>
      <c r="U31" s="120"/>
    </row>
    <row r="32" spans="2:21" ht="15" customHeight="1" x14ac:dyDescent="0.25">
      <c r="B32" s="333"/>
      <c r="C32" s="615"/>
      <c r="D32" s="616"/>
      <c r="E32" s="118">
        <f t="shared" si="2"/>
        <v>0</v>
      </c>
      <c r="G32" s="120"/>
      <c r="H32" s="120"/>
      <c r="I32" s="120"/>
      <c r="J32" s="120"/>
      <c r="K32" s="120"/>
      <c r="L32" s="120"/>
      <c r="M32" s="120"/>
      <c r="N32" s="120"/>
      <c r="O32" s="120"/>
      <c r="P32" s="120"/>
      <c r="Q32" s="120"/>
      <c r="R32" s="120"/>
      <c r="S32" s="120"/>
      <c r="T32" s="120"/>
      <c r="U32" s="120"/>
    </row>
    <row r="33" spans="2:21" ht="15" customHeight="1" x14ac:dyDescent="0.25">
      <c r="B33" s="333"/>
      <c r="C33" s="615"/>
      <c r="D33" s="616"/>
      <c r="E33" s="118">
        <f t="shared" si="2"/>
        <v>0</v>
      </c>
      <c r="G33" s="120"/>
      <c r="H33" s="120"/>
      <c r="I33" s="120"/>
      <c r="J33" s="120"/>
      <c r="K33" s="120"/>
      <c r="L33" s="120"/>
      <c r="M33" s="120"/>
      <c r="N33" s="120"/>
      <c r="O33" s="120"/>
      <c r="P33" s="120"/>
      <c r="Q33" s="120"/>
      <c r="R33" s="120"/>
      <c r="S33" s="120"/>
      <c r="T33" s="120"/>
      <c r="U33" s="120"/>
    </row>
    <row r="34" spans="2:21" ht="15" customHeight="1" x14ac:dyDescent="0.25">
      <c r="B34" s="333"/>
      <c r="C34" s="615"/>
      <c r="D34" s="616"/>
      <c r="E34" s="118">
        <f t="shared" si="2"/>
        <v>0</v>
      </c>
      <c r="G34" s="120"/>
      <c r="H34" s="120"/>
      <c r="I34" s="120"/>
      <c r="J34" s="120"/>
      <c r="K34" s="120"/>
      <c r="L34" s="120"/>
      <c r="M34" s="120"/>
      <c r="N34" s="120"/>
      <c r="O34" s="120"/>
      <c r="P34" s="120"/>
      <c r="Q34" s="120"/>
      <c r="R34" s="120"/>
      <c r="S34" s="120"/>
      <c r="T34" s="120"/>
      <c r="U34" s="120"/>
    </row>
    <row r="35" spans="2:21" ht="15" customHeight="1" x14ac:dyDescent="0.25">
      <c r="B35" s="333"/>
      <c r="C35" s="615"/>
      <c r="D35" s="616"/>
      <c r="E35" s="118">
        <f t="shared" si="2"/>
        <v>0</v>
      </c>
      <c r="G35" s="120"/>
      <c r="H35" s="120"/>
      <c r="I35" s="120"/>
      <c r="J35" s="120"/>
      <c r="K35" s="120"/>
      <c r="L35" s="120"/>
      <c r="M35" s="120"/>
      <c r="N35" s="120"/>
      <c r="O35" s="120"/>
      <c r="P35" s="120"/>
      <c r="Q35" s="120"/>
      <c r="R35" s="120"/>
      <c r="S35" s="120"/>
      <c r="T35" s="120"/>
      <c r="U35" s="120"/>
    </row>
    <row r="36" spans="2:21" ht="15" customHeight="1" x14ac:dyDescent="0.25">
      <c r="B36" s="333"/>
      <c r="C36" s="615"/>
      <c r="D36" s="616"/>
      <c r="E36" s="118">
        <f t="shared" si="2"/>
        <v>0</v>
      </c>
      <c r="G36" s="120"/>
      <c r="H36" s="120"/>
      <c r="I36" s="120"/>
      <c r="J36" s="120"/>
      <c r="K36" s="120"/>
      <c r="L36" s="120"/>
      <c r="M36" s="120"/>
      <c r="N36" s="120"/>
      <c r="O36" s="120"/>
      <c r="P36" s="120"/>
      <c r="Q36" s="120"/>
      <c r="R36" s="120"/>
      <c r="S36" s="120"/>
      <c r="T36" s="120"/>
      <c r="U36" s="120"/>
    </row>
    <row r="37" spans="2:21" ht="15" customHeight="1" x14ac:dyDescent="0.25">
      <c r="B37" s="333"/>
      <c r="C37" s="615"/>
      <c r="D37" s="616"/>
      <c r="E37" s="118">
        <f t="shared" si="2"/>
        <v>0</v>
      </c>
      <c r="G37" s="120"/>
      <c r="H37" s="120"/>
      <c r="I37" s="120"/>
      <c r="J37" s="120"/>
      <c r="K37" s="120"/>
      <c r="L37" s="120"/>
      <c r="M37" s="120"/>
      <c r="N37" s="120"/>
      <c r="O37" s="120"/>
      <c r="P37" s="120"/>
      <c r="Q37" s="120"/>
      <c r="R37" s="120"/>
      <c r="S37" s="120"/>
      <c r="T37" s="120"/>
      <c r="U37" s="120"/>
    </row>
    <row r="38" spans="2:21" ht="15" customHeight="1" x14ac:dyDescent="0.25">
      <c r="B38" s="333"/>
      <c r="C38" s="615"/>
      <c r="D38" s="616"/>
      <c r="E38" s="118">
        <f t="shared" si="2"/>
        <v>0</v>
      </c>
      <c r="G38" s="120"/>
      <c r="H38" s="120"/>
      <c r="I38" s="120"/>
      <c r="J38" s="120"/>
      <c r="K38" s="120"/>
      <c r="L38" s="120"/>
      <c r="M38" s="120"/>
      <c r="N38" s="120"/>
      <c r="O38" s="120"/>
      <c r="P38" s="120"/>
      <c r="Q38" s="120"/>
      <c r="R38" s="120"/>
      <c r="S38" s="120"/>
      <c r="T38" s="120"/>
      <c r="U38" s="120"/>
    </row>
    <row r="39" spans="2:21" ht="15" customHeight="1" x14ac:dyDescent="0.25">
      <c r="B39" s="333"/>
      <c r="C39" s="615"/>
      <c r="D39" s="616"/>
      <c r="E39" s="118">
        <f t="shared" si="2"/>
        <v>0</v>
      </c>
      <c r="G39" s="120"/>
      <c r="H39" s="120"/>
      <c r="I39" s="120"/>
      <c r="J39" s="120"/>
      <c r="K39" s="120"/>
      <c r="L39" s="120"/>
      <c r="M39" s="120"/>
      <c r="N39" s="120"/>
      <c r="O39" s="120"/>
      <c r="P39" s="120"/>
      <c r="Q39" s="120"/>
      <c r="R39" s="120"/>
      <c r="S39" s="120"/>
      <c r="T39" s="120"/>
      <c r="U39" s="120"/>
    </row>
    <row r="40" spans="2:21" ht="15" customHeight="1" x14ac:dyDescent="0.25">
      <c r="B40" s="333"/>
      <c r="C40" s="615"/>
      <c r="D40" s="616"/>
      <c r="E40" s="118">
        <f t="shared" si="2"/>
        <v>0</v>
      </c>
      <c r="G40" s="120"/>
      <c r="H40" s="120"/>
      <c r="I40" s="120"/>
      <c r="J40" s="120"/>
      <c r="K40" s="120"/>
      <c r="L40" s="120"/>
      <c r="M40" s="120"/>
      <c r="N40" s="120"/>
      <c r="O40" s="120"/>
      <c r="P40" s="120"/>
      <c r="Q40" s="120"/>
      <c r="R40" s="120"/>
      <c r="S40" s="120"/>
      <c r="T40" s="120"/>
      <c r="U40" s="120"/>
    </row>
    <row r="41" spans="2:21" ht="15" customHeight="1" x14ac:dyDescent="0.25">
      <c r="B41" s="333"/>
      <c r="C41" s="615"/>
      <c r="D41" s="616"/>
      <c r="E41" s="118">
        <f t="shared" si="2"/>
        <v>0</v>
      </c>
      <c r="G41" s="120"/>
      <c r="H41" s="120"/>
      <c r="I41" s="120"/>
      <c r="J41" s="120"/>
      <c r="K41" s="120"/>
      <c r="L41" s="120"/>
      <c r="M41" s="120"/>
      <c r="N41" s="120"/>
      <c r="O41" s="120"/>
      <c r="P41" s="120"/>
      <c r="Q41" s="120"/>
      <c r="R41" s="120"/>
      <c r="S41" s="120"/>
      <c r="T41" s="120"/>
      <c r="U41" s="120"/>
    </row>
    <row r="42" spans="2:21" ht="15" customHeight="1" x14ac:dyDescent="0.25">
      <c r="B42" s="333"/>
      <c r="C42" s="615"/>
      <c r="D42" s="616"/>
      <c r="E42" s="118">
        <f t="shared" si="2"/>
        <v>0</v>
      </c>
      <c r="G42" s="120"/>
      <c r="H42" s="120"/>
      <c r="I42" s="120"/>
      <c r="J42" s="120"/>
      <c r="K42" s="120"/>
      <c r="L42" s="120"/>
      <c r="M42" s="120"/>
      <c r="N42" s="120"/>
      <c r="O42" s="120"/>
      <c r="P42" s="120"/>
      <c r="Q42" s="120"/>
      <c r="R42" s="120"/>
      <c r="S42" s="120"/>
      <c r="T42" s="120"/>
      <c r="U42" s="120"/>
    </row>
    <row r="43" spans="2:21" ht="15" customHeight="1" x14ac:dyDescent="0.25">
      <c r="B43" s="333"/>
      <c r="C43" s="615"/>
      <c r="D43" s="616"/>
      <c r="E43" s="118">
        <f t="shared" si="2"/>
        <v>0</v>
      </c>
      <c r="G43" s="120"/>
      <c r="H43" s="120"/>
      <c r="I43" s="120"/>
      <c r="J43" s="120"/>
      <c r="K43" s="120"/>
      <c r="L43" s="120"/>
      <c r="M43" s="120"/>
      <c r="N43" s="120"/>
      <c r="O43" s="120"/>
      <c r="P43" s="120"/>
      <c r="Q43" s="120"/>
      <c r="R43" s="120"/>
      <c r="S43" s="120"/>
      <c r="T43" s="120"/>
      <c r="U43" s="120"/>
    </row>
    <row r="44" spans="2:21" ht="15" customHeight="1" x14ac:dyDescent="0.25">
      <c r="B44" s="333"/>
      <c r="C44" s="615"/>
      <c r="D44" s="616"/>
      <c r="E44" s="118">
        <f t="shared" si="2"/>
        <v>0</v>
      </c>
      <c r="G44" s="120"/>
      <c r="H44" s="120"/>
      <c r="I44" s="120"/>
      <c r="J44" s="120"/>
      <c r="K44" s="120"/>
      <c r="L44" s="120"/>
      <c r="M44" s="120"/>
      <c r="N44" s="120"/>
      <c r="O44" s="120"/>
      <c r="P44" s="120"/>
      <c r="Q44" s="120"/>
      <c r="R44" s="120"/>
      <c r="S44" s="120"/>
      <c r="T44" s="120"/>
      <c r="U44" s="120"/>
    </row>
    <row r="45" spans="2:21" ht="15" customHeight="1" x14ac:dyDescent="0.25">
      <c r="B45" s="333"/>
      <c r="C45" s="615"/>
      <c r="D45" s="616"/>
      <c r="E45" s="118">
        <f t="shared" si="2"/>
        <v>0</v>
      </c>
      <c r="G45" s="120"/>
      <c r="H45" s="120"/>
      <c r="I45" s="120"/>
      <c r="J45" s="120"/>
      <c r="K45" s="120"/>
      <c r="L45" s="120"/>
      <c r="M45" s="120"/>
      <c r="N45" s="120"/>
      <c r="O45" s="120"/>
      <c r="P45" s="120"/>
      <c r="Q45" s="120"/>
      <c r="R45" s="120"/>
      <c r="S45" s="120"/>
      <c r="T45" s="120"/>
      <c r="U45" s="120"/>
    </row>
    <row r="46" spans="2:21" ht="15" customHeight="1" x14ac:dyDescent="0.25">
      <c r="B46" s="333"/>
      <c r="C46" s="615"/>
      <c r="D46" s="616"/>
      <c r="E46" s="118">
        <f t="shared" si="2"/>
        <v>0</v>
      </c>
      <c r="G46" s="120"/>
      <c r="H46" s="120"/>
      <c r="I46" s="120"/>
      <c r="J46" s="120"/>
      <c r="K46" s="120"/>
      <c r="L46" s="120"/>
      <c r="M46" s="120"/>
      <c r="N46" s="120"/>
      <c r="O46" s="120"/>
      <c r="P46" s="120"/>
      <c r="Q46" s="120"/>
      <c r="R46" s="120"/>
      <c r="S46" s="120"/>
      <c r="T46" s="120"/>
      <c r="U46" s="120"/>
    </row>
    <row r="47" spans="2:21" ht="15" customHeight="1" x14ac:dyDescent="0.25">
      <c r="B47" s="333"/>
      <c r="C47" s="615"/>
      <c r="D47" s="616"/>
      <c r="E47" s="118">
        <f t="shared" si="2"/>
        <v>0</v>
      </c>
      <c r="G47" s="120"/>
      <c r="H47" s="120"/>
      <c r="I47" s="120"/>
      <c r="J47" s="120"/>
      <c r="K47" s="120"/>
      <c r="L47" s="120"/>
      <c r="M47" s="120"/>
      <c r="N47" s="120"/>
      <c r="O47" s="120"/>
      <c r="P47" s="120"/>
      <c r="Q47" s="120"/>
      <c r="R47" s="120"/>
      <c r="S47" s="120"/>
      <c r="T47" s="120"/>
      <c r="U47" s="120"/>
    </row>
    <row r="48" spans="2:21" ht="15" customHeight="1" x14ac:dyDescent="0.25">
      <c r="B48" s="333"/>
      <c r="C48" s="615"/>
      <c r="D48" s="616"/>
      <c r="E48" s="118">
        <f t="shared" si="2"/>
        <v>0</v>
      </c>
      <c r="G48" s="120"/>
      <c r="H48" s="120"/>
      <c r="I48" s="120"/>
      <c r="J48" s="120"/>
      <c r="K48" s="120"/>
      <c r="L48" s="120"/>
      <c r="M48" s="120"/>
      <c r="N48" s="120"/>
      <c r="O48" s="120"/>
      <c r="P48" s="120"/>
      <c r="Q48" s="120"/>
      <c r="R48" s="120"/>
      <c r="S48" s="120"/>
      <c r="T48" s="120"/>
      <c r="U48" s="120"/>
    </row>
    <row r="49" spans="2:21" ht="15" customHeight="1" x14ac:dyDescent="0.25">
      <c r="B49" s="333"/>
      <c r="C49" s="615"/>
      <c r="D49" s="616"/>
      <c r="E49" s="118">
        <f t="shared" si="2"/>
        <v>0</v>
      </c>
      <c r="G49" s="120"/>
      <c r="H49" s="120"/>
      <c r="I49" s="120"/>
      <c r="J49" s="120"/>
      <c r="K49" s="120"/>
      <c r="L49" s="120"/>
      <c r="M49" s="120"/>
      <c r="N49" s="120"/>
      <c r="O49" s="120"/>
      <c r="P49" s="120"/>
      <c r="Q49" s="120"/>
      <c r="R49" s="120"/>
      <c r="S49" s="120"/>
      <c r="T49" s="120"/>
      <c r="U49" s="120"/>
    </row>
    <row r="50" spans="2:21" ht="15" customHeight="1" x14ac:dyDescent="0.25">
      <c r="B50" s="333"/>
      <c r="C50" s="615"/>
      <c r="D50" s="616"/>
      <c r="E50" s="118">
        <f t="shared" si="2"/>
        <v>0</v>
      </c>
      <c r="G50" s="120"/>
      <c r="H50" s="120"/>
      <c r="I50" s="120"/>
      <c r="J50" s="120"/>
      <c r="K50" s="120"/>
      <c r="L50" s="120"/>
      <c r="M50" s="120"/>
      <c r="N50" s="120"/>
      <c r="O50" s="120"/>
      <c r="P50" s="120"/>
      <c r="Q50" s="120"/>
      <c r="R50" s="120"/>
      <c r="S50" s="120"/>
      <c r="T50" s="120"/>
      <c r="U50" s="120"/>
    </row>
    <row r="51" spans="2:21" ht="15" customHeight="1" x14ac:dyDescent="0.25">
      <c r="B51" s="333"/>
      <c r="C51" s="615"/>
      <c r="D51" s="616"/>
      <c r="E51" s="118">
        <f t="shared" si="2"/>
        <v>0</v>
      </c>
      <c r="G51" s="120"/>
      <c r="H51" s="120"/>
      <c r="I51" s="120"/>
      <c r="J51" s="120"/>
      <c r="K51" s="120"/>
      <c r="L51" s="120"/>
      <c r="M51" s="120"/>
      <c r="N51" s="120"/>
      <c r="O51" s="120"/>
      <c r="P51" s="120"/>
      <c r="Q51" s="120"/>
      <c r="R51" s="120"/>
      <c r="S51" s="120"/>
      <c r="T51" s="120"/>
      <c r="U51" s="120"/>
    </row>
    <row r="52" spans="2:21" ht="15" customHeight="1" x14ac:dyDescent="0.25">
      <c r="B52" s="333"/>
      <c r="C52" s="615"/>
      <c r="D52" s="616"/>
      <c r="E52" s="118">
        <f t="shared" si="2"/>
        <v>0</v>
      </c>
      <c r="G52" s="120"/>
      <c r="H52" s="120"/>
      <c r="I52" s="120"/>
      <c r="J52" s="120"/>
      <c r="K52" s="120"/>
      <c r="L52" s="120"/>
      <c r="M52" s="120"/>
      <c r="N52" s="120"/>
      <c r="O52" s="120"/>
      <c r="P52" s="120"/>
      <c r="Q52" s="120"/>
      <c r="R52" s="120"/>
      <c r="S52" s="120"/>
      <c r="T52" s="120"/>
      <c r="U52" s="120"/>
    </row>
    <row r="53" spans="2:21" ht="15" customHeight="1" x14ac:dyDescent="0.25">
      <c r="B53" s="333"/>
      <c r="C53" s="615"/>
      <c r="D53" s="616"/>
      <c r="E53" s="118">
        <f t="shared" si="2"/>
        <v>0</v>
      </c>
      <c r="G53" s="120"/>
      <c r="H53" s="120"/>
      <c r="I53" s="120"/>
      <c r="J53" s="120"/>
      <c r="K53" s="120"/>
      <c r="L53" s="120"/>
      <c r="M53" s="120"/>
      <c r="N53" s="120"/>
      <c r="O53" s="120"/>
      <c r="P53" s="120"/>
      <c r="Q53" s="120"/>
      <c r="R53" s="120"/>
      <c r="S53" s="120"/>
      <c r="T53" s="120"/>
      <c r="U53" s="120"/>
    </row>
    <row r="54" spans="2:21" ht="15" customHeight="1" x14ac:dyDescent="0.25">
      <c r="B54" s="333"/>
      <c r="C54" s="615"/>
      <c r="D54" s="616"/>
      <c r="E54" s="118">
        <f t="shared" si="2"/>
        <v>0</v>
      </c>
      <c r="G54" s="120"/>
      <c r="H54" s="120"/>
      <c r="I54" s="120"/>
      <c r="J54" s="120"/>
      <c r="K54" s="120"/>
      <c r="L54" s="120"/>
      <c r="M54" s="120"/>
      <c r="N54" s="120"/>
      <c r="O54" s="120"/>
      <c r="P54" s="120"/>
      <c r="Q54" s="120"/>
      <c r="R54" s="120"/>
      <c r="S54" s="120"/>
      <c r="T54" s="120"/>
      <c r="U54" s="120"/>
    </row>
    <row r="55" spans="2:21" ht="15" customHeight="1" x14ac:dyDescent="0.25">
      <c r="B55" s="333"/>
      <c r="C55" s="615"/>
      <c r="D55" s="616"/>
      <c r="E55" s="118">
        <f t="shared" si="2"/>
        <v>0</v>
      </c>
      <c r="G55" s="120"/>
      <c r="H55" s="120"/>
      <c r="I55" s="120"/>
      <c r="J55" s="120"/>
      <c r="K55" s="120"/>
      <c r="L55" s="120"/>
      <c r="M55" s="120"/>
      <c r="N55" s="120"/>
      <c r="O55" s="120"/>
      <c r="P55" s="120"/>
      <c r="Q55" s="120"/>
      <c r="R55" s="120"/>
      <c r="S55" s="120"/>
      <c r="T55" s="120"/>
      <c r="U55" s="120"/>
    </row>
    <row r="56" spans="2:21" ht="15" customHeight="1" x14ac:dyDescent="0.25">
      <c r="B56" s="333"/>
      <c r="C56" s="615"/>
      <c r="D56" s="616"/>
      <c r="E56" s="118">
        <f t="shared" si="2"/>
        <v>0</v>
      </c>
      <c r="G56" s="120"/>
      <c r="H56" s="120"/>
      <c r="I56" s="120"/>
      <c r="J56" s="120"/>
      <c r="K56" s="120"/>
      <c r="L56" s="120"/>
      <c r="M56" s="120"/>
      <c r="N56" s="120"/>
      <c r="O56" s="120"/>
      <c r="P56" s="120"/>
      <c r="Q56" s="120"/>
      <c r="R56" s="120"/>
      <c r="S56" s="120"/>
      <c r="T56" s="120"/>
      <c r="U56" s="120"/>
    </row>
    <row r="57" spans="2:21" ht="15" customHeight="1" x14ac:dyDescent="0.25">
      <c r="B57" s="333"/>
      <c r="C57" s="615"/>
      <c r="D57" s="616"/>
      <c r="E57" s="118">
        <f t="shared" si="2"/>
        <v>0</v>
      </c>
      <c r="G57" s="120"/>
      <c r="H57" s="120"/>
      <c r="I57" s="120"/>
      <c r="J57" s="120"/>
      <c r="K57" s="120"/>
      <c r="L57" s="120"/>
      <c r="M57" s="120"/>
      <c r="N57" s="120"/>
      <c r="O57" s="120"/>
      <c r="P57" s="120"/>
      <c r="Q57" s="120"/>
      <c r="R57" s="120"/>
      <c r="S57" s="120"/>
      <c r="T57" s="120"/>
      <c r="U57" s="120"/>
    </row>
    <row r="58" spans="2:21" x14ac:dyDescent="0.25">
      <c r="B58" s="593"/>
      <c r="C58" s="621"/>
      <c r="D58" s="621"/>
      <c r="E58" s="346"/>
      <c r="G58" s="346"/>
      <c r="H58" s="346"/>
      <c r="I58" s="346"/>
      <c r="J58" s="346"/>
      <c r="K58" s="346"/>
      <c r="L58" s="346"/>
      <c r="M58" s="346"/>
      <c r="N58" s="346"/>
      <c r="O58" s="346"/>
      <c r="P58" s="346"/>
      <c r="Q58" s="346"/>
      <c r="R58" s="346"/>
      <c r="S58" s="346"/>
      <c r="T58" s="346"/>
      <c r="U58" s="346"/>
    </row>
  </sheetData>
  <sheetProtection algorithmName="SHA-512" hashValue="6fuFh7ZjiZtyu5Gc7eUyabiizwsoUGobHodwJ0z2ZWDK/TzZjE8ALMRkNtSriupTCqRsOKAi8j8/6UDu3tBRYg==" saltValue="zPKO+eviRosH3I4uAu0lJQ==" spinCount="100000" sheet="1" objects="1" scenarios="1" selectLockedCells="1"/>
  <mergeCells count="57">
    <mergeCell ref="C57:D57"/>
    <mergeCell ref="B58:D58"/>
    <mergeCell ref="C51:D51"/>
    <mergeCell ref="C52:D52"/>
    <mergeCell ref="C53:D53"/>
    <mergeCell ref="C54:D54"/>
    <mergeCell ref="C55:D55"/>
    <mergeCell ref="C56:D56"/>
    <mergeCell ref="C25:D25"/>
    <mergeCell ref="C14:D14"/>
    <mergeCell ref="C15:D15"/>
    <mergeCell ref="C16:D16"/>
    <mergeCell ref="C17:D17"/>
    <mergeCell ref="C18:D18"/>
    <mergeCell ref="C19:D19"/>
    <mergeCell ref="C20:D20"/>
    <mergeCell ref="C21:D21"/>
    <mergeCell ref="C22:D22"/>
    <mergeCell ref="C23:D23"/>
    <mergeCell ref="C24:D24"/>
    <mergeCell ref="C13:D13"/>
    <mergeCell ref="G2:U2"/>
    <mergeCell ref="C3:D3"/>
    <mergeCell ref="B4:D4"/>
    <mergeCell ref="B5:D5"/>
    <mergeCell ref="B6:D6"/>
    <mergeCell ref="B7:D7"/>
    <mergeCell ref="C8:D8"/>
    <mergeCell ref="C9:D9"/>
    <mergeCell ref="C10:D10"/>
    <mergeCell ref="C11:D11"/>
    <mergeCell ref="C12:D12"/>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50:D50"/>
    <mergeCell ref="C44:D44"/>
    <mergeCell ref="C45:D45"/>
    <mergeCell ref="C46:D46"/>
    <mergeCell ref="C47:D47"/>
    <mergeCell ref="C48:D48"/>
    <mergeCell ref="C49:D49"/>
  </mergeCells>
  <phoneticPr fontId="54" type="noConversion"/>
  <hyperlinks>
    <hyperlink ref="C3:D3" location="Budget!G4" display="&lt;&lt;&lt;  Returen to Budget Tab" xr:uid="{00000000-0004-0000-0600-000000000000}"/>
  </hyperlinks>
  <printOptions horizontalCentered="1"/>
  <pageMargins left="0.25" right="0.25" top="0.25" bottom="0.25" header="0" footer="0"/>
  <pageSetup scale="54" fitToWidth="0" orientation="landscape" draft="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6">
    <tabColor rgb="FF00B0F0"/>
    <pageSetUpPr fitToPage="1"/>
  </sheetPr>
  <dimension ref="A1:U58"/>
  <sheetViews>
    <sheetView showGridLines="0" workbookViewId="0">
      <selection activeCell="N38" sqref="N38"/>
    </sheetView>
  </sheetViews>
  <sheetFormatPr defaultColWidth="9.109375" defaultRowHeight="13.2" x14ac:dyDescent="0.25"/>
  <cols>
    <col min="1" max="1" width="4" style="29" customWidth="1"/>
    <col min="2" max="2" width="3" style="29" customWidth="1"/>
    <col min="3" max="3" width="9.109375" style="29"/>
    <col min="4" max="4" width="30.88671875" style="29" customWidth="1"/>
    <col min="5" max="5" width="12.6640625" style="29" customWidth="1"/>
    <col min="6" max="6" width="1.88671875" style="29" customWidth="1"/>
    <col min="7" max="21" width="13.33203125" style="29" customWidth="1"/>
    <col min="22" max="31" width="12.6640625" style="29" customWidth="1"/>
    <col min="32" max="16384" width="9.109375" style="29"/>
  </cols>
  <sheetData>
    <row r="1" spans="1:21" s="30" customFormat="1" ht="16.5" customHeight="1" x14ac:dyDescent="0.25">
      <c r="A1" s="97" t="str">
        <f>Summary!A2</f>
        <v>DGS-30-198</v>
      </c>
      <c r="B1" s="97"/>
      <c r="C1" s="97"/>
      <c r="D1" s="239"/>
      <c r="E1" s="239"/>
    </row>
    <row r="2" spans="1:21" s="30" customFormat="1" ht="16.5" customHeight="1" x14ac:dyDescent="0.25">
      <c r="A2" s="30" t="str">
        <f>Summary!A3</f>
        <v>(Rev. 07/24)</v>
      </c>
      <c r="B2" s="321"/>
      <c r="C2" s="321"/>
      <c r="D2" s="116"/>
      <c r="F2" s="29"/>
      <c r="G2" s="618"/>
      <c r="H2" s="619"/>
      <c r="I2" s="619"/>
      <c r="J2" s="619"/>
      <c r="K2" s="619"/>
      <c r="L2" s="619"/>
      <c r="M2" s="619"/>
      <c r="N2" s="619"/>
      <c r="O2" s="619"/>
      <c r="P2" s="619"/>
      <c r="Q2" s="619"/>
      <c r="R2" s="619"/>
      <c r="S2" s="619"/>
      <c r="T2" s="619"/>
      <c r="U2" s="619"/>
    </row>
    <row r="3" spans="1:21" ht="30" customHeight="1" x14ac:dyDescent="0.25">
      <c r="A3" s="321"/>
      <c r="B3" s="31"/>
      <c r="C3" s="625" t="s">
        <v>193</v>
      </c>
      <c r="D3" s="625"/>
      <c r="G3" s="117" t="s">
        <v>114</v>
      </c>
      <c r="H3" s="340" t="s">
        <v>115</v>
      </c>
      <c r="I3" s="340" t="s">
        <v>116</v>
      </c>
      <c r="J3" s="340" t="s">
        <v>117</v>
      </c>
      <c r="K3" s="340" t="s">
        <v>118</v>
      </c>
      <c r="L3" s="340" t="s">
        <v>119</v>
      </c>
      <c r="M3" s="340" t="s">
        <v>120</v>
      </c>
      <c r="N3" s="340" t="s">
        <v>121</v>
      </c>
      <c r="O3" s="340" t="s">
        <v>122</v>
      </c>
      <c r="P3" s="340" t="s">
        <v>123</v>
      </c>
      <c r="Q3" s="340" t="s">
        <v>194</v>
      </c>
      <c r="R3" s="340" t="s">
        <v>195</v>
      </c>
      <c r="S3" s="340" t="s">
        <v>196</v>
      </c>
      <c r="T3" s="340" t="s">
        <v>197</v>
      </c>
      <c r="U3" s="340" t="s">
        <v>198</v>
      </c>
    </row>
    <row r="4" spans="1:21" ht="44.1" customHeight="1" x14ac:dyDescent="0.25">
      <c r="B4" s="620" t="s">
        <v>199</v>
      </c>
      <c r="C4" s="620"/>
      <c r="D4" s="620"/>
      <c r="E4" s="339"/>
      <c r="G4" s="121" t="str">
        <f>IF(Budget!G4="","",Budget!G4)</f>
        <v/>
      </c>
      <c r="H4" s="121" t="str">
        <f>IF(Budget!H4="","",Budget!H4)</f>
        <v/>
      </c>
      <c r="I4" s="121" t="str">
        <f>IF(Budget!I4="","",Budget!I4)</f>
        <v/>
      </c>
      <c r="J4" s="121" t="str">
        <f>IF(Budget!J4="","",Budget!J4)</f>
        <v/>
      </c>
      <c r="K4" s="121" t="str">
        <f>IF(Budget!K4="","",Budget!K4)</f>
        <v/>
      </c>
      <c r="L4" s="121" t="str">
        <f>IF(Budget!L4="","",Budget!L4)</f>
        <v/>
      </c>
      <c r="M4" s="121" t="str">
        <f>IF(Budget!M4="","",Budget!M4)</f>
        <v/>
      </c>
      <c r="N4" s="121" t="str">
        <f>IF(Budget!N4="","",Budget!N4)</f>
        <v/>
      </c>
      <c r="O4" s="121" t="str">
        <f>IF(Budget!O4="","",Budget!O4)</f>
        <v/>
      </c>
      <c r="P4" s="121" t="str">
        <f>IF(Budget!P4="","",Budget!P4)</f>
        <v/>
      </c>
      <c r="Q4" s="121" t="str">
        <f>IF(Budget!Q4="","",Budget!Q4)</f>
        <v/>
      </c>
      <c r="R4" s="121" t="str">
        <f>IF(Budget!R4="","",Budget!R4)</f>
        <v/>
      </c>
      <c r="S4" s="121" t="str">
        <f>IF(Budget!S4="","",Budget!S4)</f>
        <v/>
      </c>
      <c r="T4" s="121" t="str">
        <f>IF(Budget!T4="","",Budget!T4)</f>
        <v/>
      </c>
      <c r="U4" s="121" t="str">
        <f>IF(Budget!U4="","",Budget!U4)</f>
        <v/>
      </c>
    </row>
    <row r="5" spans="1:21" ht="16.5" customHeight="1" thickBot="1" x14ac:dyDescent="0.3">
      <c r="B5" s="546" t="s">
        <v>14</v>
      </c>
      <c r="C5" s="546"/>
      <c r="D5" s="546"/>
      <c r="E5" s="341" t="s">
        <v>200</v>
      </c>
      <c r="G5" s="341" t="s">
        <v>127</v>
      </c>
      <c r="H5" s="341" t="s">
        <v>127</v>
      </c>
      <c r="I5" s="341" t="s">
        <v>127</v>
      </c>
      <c r="J5" s="341" t="s">
        <v>127</v>
      </c>
      <c r="K5" s="341" t="s">
        <v>127</v>
      </c>
      <c r="L5" s="341" t="s">
        <v>127</v>
      </c>
      <c r="M5" s="341" t="s">
        <v>127</v>
      </c>
      <c r="N5" s="341" t="s">
        <v>127</v>
      </c>
      <c r="O5" s="341" t="s">
        <v>127</v>
      </c>
      <c r="P5" s="341" t="s">
        <v>127</v>
      </c>
      <c r="Q5" s="341" t="s">
        <v>127</v>
      </c>
      <c r="R5" s="341" t="s">
        <v>127</v>
      </c>
      <c r="S5" s="341" t="s">
        <v>127</v>
      </c>
      <c r="T5" s="341" t="s">
        <v>127</v>
      </c>
      <c r="U5" s="341" t="s">
        <v>127</v>
      </c>
    </row>
    <row r="6" spans="1:21" ht="30" customHeight="1" thickBot="1" x14ac:dyDescent="0.3">
      <c r="B6" s="595" t="s">
        <v>207</v>
      </c>
      <c r="C6" s="603"/>
      <c r="D6" s="604"/>
      <c r="E6" s="115">
        <f>SUM(G6:U6)</f>
        <v>0</v>
      </c>
      <c r="G6" s="115">
        <f t="shared" ref="G6:U6" si="0">SUM(G7:G57)</f>
        <v>0</v>
      </c>
      <c r="H6" s="115">
        <f t="shared" si="0"/>
        <v>0</v>
      </c>
      <c r="I6" s="115">
        <f t="shared" si="0"/>
        <v>0</v>
      </c>
      <c r="J6" s="115">
        <f t="shared" si="0"/>
        <v>0</v>
      </c>
      <c r="K6" s="115">
        <f t="shared" si="0"/>
        <v>0</v>
      </c>
      <c r="L6" s="115">
        <f t="shared" si="0"/>
        <v>0</v>
      </c>
      <c r="M6" s="115">
        <f t="shared" si="0"/>
        <v>0</v>
      </c>
      <c r="N6" s="115">
        <f t="shared" si="0"/>
        <v>0</v>
      </c>
      <c r="O6" s="115">
        <f t="shared" si="0"/>
        <v>0</v>
      </c>
      <c r="P6" s="115">
        <f t="shared" ref="P6:T6" si="1">SUM(P7:P57)</f>
        <v>0</v>
      </c>
      <c r="Q6" s="115">
        <f t="shared" si="1"/>
        <v>0</v>
      </c>
      <c r="R6" s="115">
        <f t="shared" si="1"/>
        <v>0</v>
      </c>
      <c r="S6" s="115">
        <f t="shared" si="1"/>
        <v>0</v>
      </c>
      <c r="T6" s="115">
        <f t="shared" si="1"/>
        <v>0</v>
      </c>
      <c r="U6" s="115">
        <f t="shared" si="0"/>
        <v>0</v>
      </c>
    </row>
    <row r="7" spans="1:21" ht="30" customHeight="1" x14ac:dyDescent="0.25">
      <c r="B7" s="622" t="s">
        <v>208</v>
      </c>
      <c r="C7" s="623"/>
      <c r="D7" s="624"/>
      <c r="E7" s="118"/>
      <c r="G7" s="119"/>
      <c r="H7" s="118"/>
      <c r="I7" s="118"/>
      <c r="J7" s="118"/>
      <c r="K7" s="118"/>
      <c r="L7" s="118"/>
      <c r="M7" s="118"/>
      <c r="N7" s="118"/>
      <c r="O7" s="118"/>
      <c r="P7" s="118"/>
      <c r="Q7" s="118"/>
      <c r="R7" s="118"/>
      <c r="S7" s="118"/>
      <c r="T7" s="118"/>
      <c r="U7" s="118"/>
    </row>
    <row r="8" spans="1:21" ht="15" customHeight="1" x14ac:dyDescent="0.25">
      <c r="B8" s="333"/>
      <c r="C8" s="615"/>
      <c r="D8" s="616"/>
      <c r="E8" s="118">
        <f t="shared" ref="E8:E57" si="2">SUM(G8:U8)</f>
        <v>0</v>
      </c>
      <c r="G8" s="120"/>
      <c r="H8" s="120"/>
      <c r="I8" s="120"/>
      <c r="J8" s="120"/>
      <c r="K8" s="120"/>
      <c r="L8" s="120"/>
      <c r="M8" s="120"/>
      <c r="N8" s="120"/>
      <c r="O8" s="120"/>
      <c r="P8" s="120"/>
      <c r="Q8" s="120"/>
      <c r="R8" s="120"/>
      <c r="S8" s="120"/>
      <c r="T8" s="120"/>
      <c r="U8" s="120"/>
    </row>
    <row r="9" spans="1:21" ht="15" customHeight="1" x14ac:dyDescent="0.25">
      <c r="B9" s="333"/>
      <c r="C9" s="615"/>
      <c r="D9" s="616"/>
      <c r="E9" s="118">
        <f t="shared" si="2"/>
        <v>0</v>
      </c>
      <c r="G9" s="120"/>
      <c r="H9" s="120"/>
      <c r="I9" s="120"/>
      <c r="J9" s="120"/>
      <c r="K9" s="120"/>
      <c r="L9" s="120"/>
      <c r="M9" s="120"/>
      <c r="N9" s="120"/>
      <c r="O9" s="120"/>
      <c r="P9" s="120"/>
      <c r="Q9" s="120"/>
      <c r="R9" s="120"/>
      <c r="S9" s="120"/>
      <c r="T9" s="120"/>
      <c r="U9" s="120"/>
    </row>
    <row r="10" spans="1:21" ht="15" customHeight="1" x14ac:dyDescent="0.25">
      <c r="B10" s="333"/>
      <c r="C10" s="615"/>
      <c r="D10" s="616"/>
      <c r="E10" s="118">
        <f t="shared" si="2"/>
        <v>0</v>
      </c>
      <c r="G10" s="120"/>
      <c r="H10" s="120"/>
      <c r="I10" s="120"/>
      <c r="J10" s="120"/>
      <c r="K10" s="120"/>
      <c r="L10" s="120"/>
      <c r="M10" s="120"/>
      <c r="N10" s="120"/>
      <c r="O10" s="120"/>
      <c r="P10" s="120"/>
      <c r="Q10" s="120"/>
      <c r="R10" s="120"/>
      <c r="S10" s="120"/>
      <c r="T10" s="120"/>
      <c r="U10" s="120"/>
    </row>
    <row r="11" spans="1:21" ht="15" customHeight="1" x14ac:dyDescent="0.25">
      <c r="B11" s="333"/>
      <c r="C11" s="615"/>
      <c r="D11" s="616"/>
      <c r="E11" s="118">
        <f t="shared" si="2"/>
        <v>0</v>
      </c>
      <c r="G11" s="120"/>
      <c r="H11" s="120"/>
      <c r="I11" s="120"/>
      <c r="J11" s="120"/>
      <c r="K11" s="120"/>
      <c r="L11" s="120"/>
      <c r="M11" s="120"/>
      <c r="N11" s="120"/>
      <c r="O11" s="120"/>
      <c r="P11" s="120"/>
      <c r="Q11" s="120"/>
      <c r="R11" s="120"/>
      <c r="S11" s="120"/>
      <c r="T11" s="120"/>
      <c r="U11" s="120"/>
    </row>
    <row r="12" spans="1:21" ht="15" customHeight="1" x14ac:dyDescent="0.25">
      <c r="B12" s="333"/>
      <c r="C12" s="615"/>
      <c r="D12" s="616"/>
      <c r="E12" s="118">
        <f t="shared" si="2"/>
        <v>0</v>
      </c>
      <c r="G12" s="120"/>
      <c r="H12" s="120"/>
      <c r="I12" s="120"/>
      <c r="J12" s="120"/>
      <c r="K12" s="120"/>
      <c r="L12" s="120"/>
      <c r="M12" s="120"/>
      <c r="N12" s="120"/>
      <c r="O12" s="120"/>
      <c r="P12" s="120"/>
      <c r="Q12" s="120"/>
      <c r="R12" s="120"/>
      <c r="S12" s="120"/>
      <c r="T12" s="120"/>
      <c r="U12" s="120"/>
    </row>
    <row r="13" spans="1:21" ht="15" customHeight="1" x14ac:dyDescent="0.25">
      <c r="B13" s="333"/>
      <c r="C13" s="615"/>
      <c r="D13" s="616"/>
      <c r="E13" s="118">
        <f t="shared" si="2"/>
        <v>0</v>
      </c>
      <c r="G13" s="120"/>
      <c r="H13" s="120"/>
      <c r="I13" s="120"/>
      <c r="J13" s="120"/>
      <c r="K13" s="120"/>
      <c r="L13" s="120"/>
      <c r="M13" s="120"/>
      <c r="N13" s="120"/>
      <c r="O13" s="120"/>
      <c r="P13" s="120"/>
      <c r="Q13" s="120"/>
      <c r="R13" s="120"/>
      <c r="S13" s="120"/>
      <c r="T13" s="120"/>
      <c r="U13" s="120"/>
    </row>
    <row r="14" spans="1:21" ht="15" customHeight="1" x14ac:dyDescent="0.25">
      <c r="B14" s="333"/>
      <c r="C14" s="615"/>
      <c r="D14" s="616"/>
      <c r="E14" s="118">
        <f t="shared" si="2"/>
        <v>0</v>
      </c>
      <c r="G14" s="120"/>
      <c r="H14" s="120"/>
      <c r="I14" s="120"/>
      <c r="J14" s="120"/>
      <c r="K14" s="120"/>
      <c r="L14" s="120"/>
      <c r="M14" s="120"/>
      <c r="N14" s="120"/>
      <c r="O14" s="120"/>
      <c r="P14" s="120"/>
      <c r="Q14" s="120"/>
      <c r="R14" s="120"/>
      <c r="S14" s="120"/>
      <c r="T14" s="120"/>
      <c r="U14" s="120"/>
    </row>
    <row r="15" spans="1:21" ht="15" customHeight="1" x14ac:dyDescent="0.25">
      <c r="B15" s="333"/>
      <c r="C15" s="615"/>
      <c r="D15" s="616"/>
      <c r="E15" s="118">
        <f t="shared" si="2"/>
        <v>0</v>
      </c>
      <c r="G15" s="120"/>
      <c r="H15" s="120"/>
      <c r="I15" s="120"/>
      <c r="J15" s="120"/>
      <c r="K15" s="120"/>
      <c r="L15" s="120"/>
      <c r="M15" s="120"/>
      <c r="N15" s="120"/>
      <c r="O15" s="120"/>
      <c r="P15" s="120"/>
      <c r="Q15" s="120"/>
      <c r="R15" s="120"/>
      <c r="S15" s="120"/>
      <c r="T15" s="120"/>
      <c r="U15" s="120"/>
    </row>
    <row r="16" spans="1:21" ht="15" customHeight="1" x14ac:dyDescent="0.25">
      <c r="B16" s="333"/>
      <c r="C16" s="615"/>
      <c r="D16" s="616"/>
      <c r="E16" s="118">
        <f t="shared" si="2"/>
        <v>0</v>
      </c>
      <c r="G16" s="120"/>
      <c r="H16" s="120"/>
      <c r="I16" s="120"/>
      <c r="J16" s="120"/>
      <c r="K16" s="120"/>
      <c r="L16" s="120"/>
      <c r="M16" s="120"/>
      <c r="N16" s="120"/>
      <c r="O16" s="120"/>
      <c r="P16" s="120"/>
      <c r="Q16" s="120"/>
      <c r="R16" s="120"/>
      <c r="S16" s="120"/>
      <c r="T16" s="120"/>
      <c r="U16" s="120"/>
    </row>
    <row r="17" spans="2:21" ht="15" customHeight="1" x14ac:dyDescent="0.25">
      <c r="B17" s="333"/>
      <c r="C17" s="615"/>
      <c r="D17" s="616"/>
      <c r="E17" s="118">
        <f t="shared" si="2"/>
        <v>0</v>
      </c>
      <c r="G17" s="120"/>
      <c r="H17" s="120"/>
      <c r="I17" s="120"/>
      <c r="J17" s="120"/>
      <c r="K17" s="120"/>
      <c r="L17" s="120"/>
      <c r="M17" s="120"/>
      <c r="N17" s="120"/>
      <c r="O17" s="120"/>
      <c r="P17" s="120"/>
      <c r="Q17" s="120"/>
      <c r="R17" s="120"/>
      <c r="S17" s="120"/>
      <c r="T17" s="120"/>
      <c r="U17" s="120"/>
    </row>
    <row r="18" spans="2:21" ht="15" customHeight="1" x14ac:dyDescent="0.25">
      <c r="B18" s="333"/>
      <c r="C18" s="615"/>
      <c r="D18" s="616"/>
      <c r="E18" s="118">
        <f t="shared" si="2"/>
        <v>0</v>
      </c>
      <c r="G18" s="120"/>
      <c r="H18" s="120"/>
      <c r="I18" s="120"/>
      <c r="J18" s="120"/>
      <c r="K18" s="120"/>
      <c r="L18" s="120"/>
      <c r="M18" s="120"/>
      <c r="N18" s="120"/>
      <c r="O18" s="120"/>
      <c r="P18" s="120"/>
      <c r="Q18" s="120"/>
      <c r="R18" s="120"/>
      <c r="S18" s="120"/>
      <c r="T18" s="120"/>
      <c r="U18" s="120"/>
    </row>
    <row r="19" spans="2:21" ht="15" customHeight="1" x14ac:dyDescent="0.25">
      <c r="B19" s="333"/>
      <c r="C19" s="615"/>
      <c r="D19" s="616"/>
      <c r="E19" s="118">
        <f t="shared" si="2"/>
        <v>0</v>
      </c>
      <c r="G19" s="120"/>
      <c r="H19" s="120"/>
      <c r="I19" s="120"/>
      <c r="J19" s="120"/>
      <c r="K19" s="120"/>
      <c r="L19" s="120"/>
      <c r="M19" s="120"/>
      <c r="N19" s="120"/>
      <c r="O19" s="120"/>
      <c r="P19" s="120"/>
      <c r="Q19" s="120"/>
      <c r="R19" s="120"/>
      <c r="S19" s="120"/>
      <c r="T19" s="120"/>
      <c r="U19" s="120"/>
    </row>
    <row r="20" spans="2:21" ht="15" customHeight="1" x14ac:dyDescent="0.25">
      <c r="B20" s="333"/>
      <c r="C20" s="615"/>
      <c r="D20" s="616"/>
      <c r="E20" s="118">
        <f t="shared" si="2"/>
        <v>0</v>
      </c>
      <c r="G20" s="120"/>
      <c r="H20" s="120"/>
      <c r="I20" s="120"/>
      <c r="J20" s="120"/>
      <c r="K20" s="120"/>
      <c r="L20" s="120"/>
      <c r="M20" s="120"/>
      <c r="N20" s="120"/>
      <c r="O20" s="120"/>
      <c r="P20" s="120"/>
      <c r="Q20" s="120"/>
      <c r="R20" s="120"/>
      <c r="S20" s="120"/>
      <c r="T20" s="120"/>
      <c r="U20" s="120"/>
    </row>
    <row r="21" spans="2:21" ht="15" customHeight="1" x14ac:dyDescent="0.25">
      <c r="B21" s="333"/>
      <c r="C21" s="615"/>
      <c r="D21" s="616"/>
      <c r="E21" s="118">
        <f t="shared" si="2"/>
        <v>0</v>
      </c>
      <c r="G21" s="120"/>
      <c r="H21" s="120"/>
      <c r="I21" s="120"/>
      <c r="J21" s="120"/>
      <c r="K21" s="120"/>
      <c r="L21" s="120"/>
      <c r="M21" s="120"/>
      <c r="N21" s="120"/>
      <c r="O21" s="120"/>
      <c r="P21" s="120"/>
      <c r="Q21" s="120"/>
      <c r="R21" s="120"/>
      <c r="S21" s="120"/>
      <c r="T21" s="120"/>
      <c r="U21" s="120"/>
    </row>
    <row r="22" spans="2:21" ht="15" customHeight="1" x14ac:dyDescent="0.25">
      <c r="B22" s="333"/>
      <c r="C22" s="615"/>
      <c r="D22" s="616"/>
      <c r="E22" s="118">
        <f t="shared" si="2"/>
        <v>0</v>
      </c>
      <c r="G22" s="120"/>
      <c r="H22" s="120"/>
      <c r="I22" s="120"/>
      <c r="J22" s="120"/>
      <c r="K22" s="120"/>
      <c r="L22" s="120"/>
      <c r="M22" s="120"/>
      <c r="N22" s="120"/>
      <c r="O22" s="120"/>
      <c r="P22" s="120"/>
      <c r="Q22" s="120"/>
      <c r="R22" s="120"/>
      <c r="S22" s="120"/>
      <c r="T22" s="120"/>
      <c r="U22" s="120"/>
    </row>
    <row r="23" spans="2:21" ht="15" customHeight="1" x14ac:dyDescent="0.25">
      <c r="B23" s="333"/>
      <c r="C23" s="615"/>
      <c r="D23" s="616"/>
      <c r="E23" s="118">
        <f t="shared" si="2"/>
        <v>0</v>
      </c>
      <c r="G23" s="120"/>
      <c r="H23" s="120"/>
      <c r="I23" s="120"/>
      <c r="J23" s="120"/>
      <c r="K23" s="120"/>
      <c r="L23" s="120"/>
      <c r="M23" s="120"/>
      <c r="N23" s="120"/>
      <c r="O23" s="120"/>
      <c r="P23" s="120"/>
      <c r="Q23" s="120"/>
      <c r="R23" s="120"/>
      <c r="S23" s="120"/>
      <c r="T23" s="120"/>
      <c r="U23" s="120"/>
    </row>
    <row r="24" spans="2:21" ht="15" customHeight="1" x14ac:dyDescent="0.25">
      <c r="B24" s="333"/>
      <c r="C24" s="615"/>
      <c r="D24" s="616"/>
      <c r="E24" s="118">
        <f t="shared" si="2"/>
        <v>0</v>
      </c>
      <c r="G24" s="120"/>
      <c r="H24" s="120"/>
      <c r="I24" s="120"/>
      <c r="J24" s="120"/>
      <c r="K24" s="120"/>
      <c r="L24" s="120"/>
      <c r="M24" s="120"/>
      <c r="N24" s="120"/>
      <c r="O24" s="120"/>
      <c r="P24" s="120"/>
      <c r="Q24" s="120"/>
      <c r="R24" s="120"/>
      <c r="S24" s="120"/>
      <c r="T24" s="120"/>
      <c r="U24" s="120"/>
    </row>
    <row r="25" spans="2:21" ht="15" customHeight="1" x14ac:dyDescent="0.25">
      <c r="B25" s="333"/>
      <c r="C25" s="615"/>
      <c r="D25" s="616"/>
      <c r="E25" s="118">
        <f t="shared" si="2"/>
        <v>0</v>
      </c>
      <c r="G25" s="120"/>
      <c r="H25" s="120"/>
      <c r="I25" s="120"/>
      <c r="J25" s="120"/>
      <c r="K25" s="120"/>
      <c r="L25" s="120"/>
      <c r="M25" s="120"/>
      <c r="N25" s="120"/>
      <c r="O25" s="120"/>
      <c r="P25" s="120"/>
      <c r="Q25" s="120"/>
      <c r="R25" s="120"/>
      <c r="S25" s="120"/>
      <c r="T25" s="120"/>
      <c r="U25" s="120"/>
    </row>
    <row r="26" spans="2:21" ht="15" customHeight="1" x14ac:dyDescent="0.25">
      <c r="B26" s="333"/>
      <c r="C26" s="615"/>
      <c r="D26" s="616"/>
      <c r="E26" s="118">
        <f t="shared" si="2"/>
        <v>0</v>
      </c>
      <c r="G26" s="120"/>
      <c r="H26" s="120"/>
      <c r="I26" s="120"/>
      <c r="J26" s="120"/>
      <c r="K26" s="120"/>
      <c r="L26" s="120"/>
      <c r="M26" s="120"/>
      <c r="N26" s="120"/>
      <c r="O26" s="120"/>
      <c r="P26" s="120"/>
      <c r="Q26" s="120"/>
      <c r="R26" s="120"/>
      <c r="S26" s="120"/>
      <c r="T26" s="120"/>
      <c r="U26" s="120"/>
    </row>
    <row r="27" spans="2:21" ht="15" customHeight="1" x14ac:dyDescent="0.25">
      <c r="B27" s="333"/>
      <c r="C27" s="615"/>
      <c r="D27" s="616"/>
      <c r="E27" s="118">
        <f t="shared" si="2"/>
        <v>0</v>
      </c>
      <c r="G27" s="120"/>
      <c r="H27" s="120"/>
      <c r="I27" s="120"/>
      <c r="J27" s="120"/>
      <c r="K27" s="120"/>
      <c r="L27" s="120"/>
      <c r="M27" s="120"/>
      <c r="N27" s="120"/>
      <c r="O27" s="120"/>
      <c r="P27" s="120"/>
      <c r="Q27" s="120"/>
      <c r="R27" s="120"/>
      <c r="S27" s="120"/>
      <c r="T27" s="120"/>
      <c r="U27" s="120"/>
    </row>
    <row r="28" spans="2:21" ht="15" customHeight="1" x14ac:dyDescent="0.25">
      <c r="B28" s="333"/>
      <c r="C28" s="615"/>
      <c r="D28" s="616"/>
      <c r="E28" s="118">
        <f t="shared" si="2"/>
        <v>0</v>
      </c>
      <c r="G28" s="120"/>
      <c r="H28" s="120"/>
      <c r="I28" s="120"/>
      <c r="J28" s="120"/>
      <c r="K28" s="120"/>
      <c r="L28" s="120"/>
      <c r="M28" s="120"/>
      <c r="N28" s="120"/>
      <c r="O28" s="120"/>
      <c r="P28" s="120"/>
      <c r="Q28" s="120"/>
      <c r="R28" s="120"/>
      <c r="S28" s="120"/>
      <c r="T28" s="120"/>
      <c r="U28" s="120"/>
    </row>
    <row r="29" spans="2:21" ht="15" customHeight="1" x14ac:dyDescent="0.25">
      <c r="B29" s="333"/>
      <c r="C29" s="615"/>
      <c r="D29" s="616"/>
      <c r="E29" s="118">
        <f t="shared" si="2"/>
        <v>0</v>
      </c>
      <c r="G29" s="120"/>
      <c r="H29" s="120"/>
      <c r="I29" s="120"/>
      <c r="J29" s="120"/>
      <c r="K29" s="120"/>
      <c r="L29" s="120"/>
      <c r="M29" s="120"/>
      <c r="N29" s="120"/>
      <c r="O29" s="120"/>
      <c r="P29" s="120"/>
      <c r="Q29" s="120"/>
      <c r="R29" s="120"/>
      <c r="S29" s="120"/>
      <c r="T29" s="120"/>
      <c r="U29" s="120"/>
    </row>
    <row r="30" spans="2:21" ht="15" customHeight="1" x14ac:dyDescent="0.25">
      <c r="B30" s="333"/>
      <c r="C30" s="615"/>
      <c r="D30" s="616"/>
      <c r="E30" s="118">
        <f t="shared" si="2"/>
        <v>0</v>
      </c>
      <c r="G30" s="120"/>
      <c r="H30" s="120"/>
      <c r="I30" s="120"/>
      <c r="J30" s="120"/>
      <c r="K30" s="120"/>
      <c r="L30" s="120"/>
      <c r="M30" s="120"/>
      <c r="N30" s="120"/>
      <c r="O30" s="120"/>
      <c r="P30" s="120"/>
      <c r="Q30" s="120"/>
      <c r="R30" s="120"/>
      <c r="S30" s="120"/>
      <c r="T30" s="120"/>
      <c r="U30" s="120"/>
    </row>
    <row r="31" spans="2:21" ht="15" customHeight="1" x14ac:dyDescent="0.25">
      <c r="B31" s="333"/>
      <c r="C31" s="615"/>
      <c r="D31" s="616"/>
      <c r="E31" s="118">
        <f t="shared" si="2"/>
        <v>0</v>
      </c>
      <c r="G31" s="120"/>
      <c r="H31" s="120"/>
      <c r="I31" s="120"/>
      <c r="J31" s="120"/>
      <c r="K31" s="120"/>
      <c r="L31" s="120"/>
      <c r="M31" s="120"/>
      <c r="N31" s="120"/>
      <c r="O31" s="120"/>
      <c r="P31" s="120"/>
      <c r="Q31" s="120"/>
      <c r="R31" s="120"/>
      <c r="S31" s="120"/>
      <c r="T31" s="120"/>
      <c r="U31" s="120"/>
    </row>
    <row r="32" spans="2:21" ht="15" customHeight="1" x14ac:dyDescent="0.25">
      <c r="B32" s="333"/>
      <c r="C32" s="615"/>
      <c r="D32" s="616"/>
      <c r="E32" s="118">
        <f t="shared" si="2"/>
        <v>0</v>
      </c>
      <c r="G32" s="120"/>
      <c r="H32" s="120"/>
      <c r="I32" s="120"/>
      <c r="J32" s="120"/>
      <c r="K32" s="120"/>
      <c r="L32" s="120"/>
      <c r="M32" s="120"/>
      <c r="N32" s="120"/>
      <c r="O32" s="120"/>
      <c r="P32" s="120"/>
      <c r="Q32" s="120"/>
      <c r="R32" s="120"/>
      <c r="S32" s="120"/>
      <c r="T32" s="120"/>
      <c r="U32" s="120"/>
    </row>
    <row r="33" spans="2:21" ht="15" customHeight="1" x14ac:dyDescent="0.25">
      <c r="B33" s="333"/>
      <c r="C33" s="615"/>
      <c r="D33" s="616"/>
      <c r="E33" s="118">
        <f t="shared" si="2"/>
        <v>0</v>
      </c>
      <c r="G33" s="120"/>
      <c r="H33" s="120"/>
      <c r="I33" s="120"/>
      <c r="J33" s="120"/>
      <c r="K33" s="120"/>
      <c r="L33" s="120"/>
      <c r="M33" s="120"/>
      <c r="N33" s="120"/>
      <c r="O33" s="120"/>
      <c r="P33" s="120"/>
      <c r="Q33" s="120"/>
      <c r="R33" s="120"/>
      <c r="S33" s="120"/>
      <c r="T33" s="120"/>
      <c r="U33" s="120"/>
    </row>
    <row r="34" spans="2:21" ht="15" customHeight="1" x14ac:dyDescent="0.25">
      <c r="B34" s="333"/>
      <c r="C34" s="615"/>
      <c r="D34" s="616"/>
      <c r="E34" s="118">
        <f t="shared" si="2"/>
        <v>0</v>
      </c>
      <c r="G34" s="120"/>
      <c r="H34" s="120"/>
      <c r="I34" s="120"/>
      <c r="J34" s="120"/>
      <c r="K34" s="120"/>
      <c r="L34" s="120"/>
      <c r="M34" s="120"/>
      <c r="N34" s="120"/>
      <c r="O34" s="120"/>
      <c r="P34" s="120"/>
      <c r="Q34" s="120"/>
      <c r="R34" s="120"/>
      <c r="S34" s="120"/>
      <c r="T34" s="120"/>
      <c r="U34" s="120"/>
    </row>
    <row r="35" spans="2:21" ht="15" customHeight="1" x14ac:dyDescent="0.25">
      <c r="B35" s="333"/>
      <c r="C35" s="615"/>
      <c r="D35" s="616"/>
      <c r="E35" s="118">
        <f t="shared" si="2"/>
        <v>0</v>
      </c>
      <c r="G35" s="120"/>
      <c r="H35" s="120"/>
      <c r="I35" s="120"/>
      <c r="J35" s="120"/>
      <c r="K35" s="120"/>
      <c r="L35" s="120"/>
      <c r="M35" s="120"/>
      <c r="N35" s="120"/>
      <c r="O35" s="120"/>
      <c r="P35" s="120"/>
      <c r="Q35" s="120"/>
      <c r="R35" s="120"/>
      <c r="S35" s="120"/>
      <c r="T35" s="120"/>
      <c r="U35" s="120"/>
    </row>
    <row r="36" spans="2:21" ht="15" customHeight="1" x14ac:dyDescent="0.25">
      <c r="B36" s="333"/>
      <c r="C36" s="615"/>
      <c r="D36" s="616"/>
      <c r="E36" s="118">
        <f t="shared" si="2"/>
        <v>0</v>
      </c>
      <c r="G36" s="120"/>
      <c r="H36" s="120"/>
      <c r="I36" s="120"/>
      <c r="J36" s="120"/>
      <c r="K36" s="120"/>
      <c r="L36" s="120"/>
      <c r="M36" s="120"/>
      <c r="N36" s="120"/>
      <c r="O36" s="120"/>
      <c r="P36" s="120"/>
      <c r="Q36" s="120"/>
      <c r="R36" s="120"/>
      <c r="S36" s="120"/>
      <c r="T36" s="120"/>
      <c r="U36" s="120"/>
    </row>
    <row r="37" spans="2:21" ht="15" customHeight="1" x14ac:dyDescent="0.25">
      <c r="B37" s="333"/>
      <c r="C37" s="615"/>
      <c r="D37" s="616"/>
      <c r="E37" s="118">
        <f t="shared" si="2"/>
        <v>0</v>
      </c>
      <c r="G37" s="120"/>
      <c r="H37" s="120"/>
      <c r="I37" s="120"/>
      <c r="J37" s="120"/>
      <c r="K37" s="120"/>
      <c r="L37" s="120"/>
      <c r="M37" s="120"/>
      <c r="N37" s="120"/>
      <c r="O37" s="120"/>
      <c r="P37" s="120"/>
      <c r="Q37" s="120"/>
      <c r="R37" s="120"/>
      <c r="S37" s="120"/>
      <c r="T37" s="120"/>
      <c r="U37" s="120"/>
    </row>
    <row r="38" spans="2:21" ht="15" customHeight="1" x14ac:dyDescent="0.25">
      <c r="B38" s="333"/>
      <c r="C38" s="615"/>
      <c r="D38" s="616"/>
      <c r="E38" s="118">
        <f t="shared" si="2"/>
        <v>0</v>
      </c>
      <c r="G38" s="120"/>
      <c r="H38" s="120"/>
      <c r="I38" s="120"/>
      <c r="J38" s="120"/>
      <c r="K38" s="120"/>
      <c r="L38" s="120"/>
      <c r="M38" s="120"/>
      <c r="N38" s="120"/>
      <c r="O38" s="120"/>
      <c r="P38" s="120"/>
      <c r="Q38" s="120"/>
      <c r="R38" s="120"/>
      <c r="S38" s="120"/>
      <c r="T38" s="120"/>
      <c r="U38" s="120"/>
    </row>
    <row r="39" spans="2:21" ht="15" customHeight="1" x14ac:dyDescent="0.25">
      <c r="B39" s="333"/>
      <c r="C39" s="615"/>
      <c r="D39" s="616"/>
      <c r="E39" s="118">
        <f t="shared" si="2"/>
        <v>0</v>
      </c>
      <c r="G39" s="120"/>
      <c r="H39" s="120"/>
      <c r="I39" s="120"/>
      <c r="J39" s="120"/>
      <c r="K39" s="120"/>
      <c r="L39" s="120"/>
      <c r="M39" s="120"/>
      <c r="N39" s="120"/>
      <c r="O39" s="120"/>
      <c r="P39" s="120"/>
      <c r="Q39" s="120"/>
      <c r="R39" s="120"/>
      <c r="S39" s="120"/>
      <c r="T39" s="120"/>
      <c r="U39" s="120"/>
    </row>
    <row r="40" spans="2:21" ht="15" customHeight="1" x14ac:dyDescent="0.25">
      <c r="B40" s="333"/>
      <c r="C40" s="615"/>
      <c r="D40" s="616"/>
      <c r="E40" s="118">
        <f t="shared" si="2"/>
        <v>0</v>
      </c>
      <c r="G40" s="120"/>
      <c r="H40" s="120"/>
      <c r="I40" s="120"/>
      <c r="J40" s="120"/>
      <c r="K40" s="120"/>
      <c r="L40" s="120"/>
      <c r="M40" s="120"/>
      <c r="N40" s="120"/>
      <c r="O40" s="120"/>
      <c r="P40" s="120"/>
      <c r="Q40" s="120"/>
      <c r="R40" s="120"/>
      <c r="S40" s="120"/>
      <c r="T40" s="120"/>
      <c r="U40" s="120"/>
    </row>
    <row r="41" spans="2:21" ht="15" customHeight="1" x14ac:dyDescent="0.25">
      <c r="B41" s="333"/>
      <c r="C41" s="615"/>
      <c r="D41" s="616"/>
      <c r="E41" s="118">
        <f t="shared" si="2"/>
        <v>0</v>
      </c>
      <c r="G41" s="120"/>
      <c r="H41" s="120"/>
      <c r="I41" s="120"/>
      <c r="J41" s="120"/>
      <c r="K41" s="120"/>
      <c r="L41" s="120"/>
      <c r="M41" s="120"/>
      <c r="N41" s="120"/>
      <c r="O41" s="120"/>
      <c r="P41" s="120"/>
      <c r="Q41" s="120"/>
      <c r="R41" s="120"/>
      <c r="S41" s="120"/>
      <c r="T41" s="120"/>
      <c r="U41" s="120"/>
    </row>
    <row r="42" spans="2:21" ht="15" customHeight="1" x14ac:dyDescent="0.25">
      <c r="B42" s="333"/>
      <c r="C42" s="615"/>
      <c r="D42" s="616"/>
      <c r="E42" s="118">
        <f t="shared" si="2"/>
        <v>0</v>
      </c>
      <c r="G42" s="120"/>
      <c r="H42" s="120"/>
      <c r="I42" s="120"/>
      <c r="J42" s="120"/>
      <c r="K42" s="120"/>
      <c r="L42" s="120"/>
      <c r="M42" s="120"/>
      <c r="N42" s="120"/>
      <c r="O42" s="120"/>
      <c r="P42" s="120"/>
      <c r="Q42" s="120"/>
      <c r="R42" s="120"/>
      <c r="S42" s="120"/>
      <c r="T42" s="120"/>
      <c r="U42" s="120"/>
    </row>
    <row r="43" spans="2:21" ht="15" customHeight="1" x14ac:dyDescent="0.25">
      <c r="B43" s="333"/>
      <c r="C43" s="615"/>
      <c r="D43" s="616"/>
      <c r="E43" s="118">
        <f t="shared" si="2"/>
        <v>0</v>
      </c>
      <c r="G43" s="120"/>
      <c r="H43" s="120"/>
      <c r="I43" s="120"/>
      <c r="J43" s="120"/>
      <c r="K43" s="120"/>
      <c r="L43" s="120"/>
      <c r="M43" s="120"/>
      <c r="N43" s="120"/>
      <c r="O43" s="120"/>
      <c r="P43" s="120"/>
      <c r="Q43" s="120"/>
      <c r="R43" s="120"/>
      <c r="S43" s="120"/>
      <c r="T43" s="120"/>
      <c r="U43" s="120"/>
    </row>
    <row r="44" spans="2:21" ht="15" customHeight="1" x14ac:dyDescent="0.25">
      <c r="B44" s="333"/>
      <c r="C44" s="615"/>
      <c r="D44" s="616"/>
      <c r="E44" s="118">
        <f t="shared" si="2"/>
        <v>0</v>
      </c>
      <c r="G44" s="120"/>
      <c r="H44" s="120"/>
      <c r="I44" s="120"/>
      <c r="J44" s="120"/>
      <c r="K44" s="120"/>
      <c r="L44" s="120"/>
      <c r="M44" s="120"/>
      <c r="N44" s="120"/>
      <c r="O44" s="120"/>
      <c r="P44" s="120"/>
      <c r="Q44" s="120"/>
      <c r="R44" s="120"/>
      <c r="S44" s="120"/>
      <c r="T44" s="120"/>
      <c r="U44" s="120"/>
    </row>
    <row r="45" spans="2:21" ht="15" customHeight="1" x14ac:dyDescent="0.25">
      <c r="B45" s="333"/>
      <c r="C45" s="615"/>
      <c r="D45" s="616"/>
      <c r="E45" s="118">
        <f t="shared" si="2"/>
        <v>0</v>
      </c>
      <c r="G45" s="120"/>
      <c r="H45" s="120"/>
      <c r="I45" s="120"/>
      <c r="J45" s="120"/>
      <c r="K45" s="120"/>
      <c r="L45" s="120"/>
      <c r="M45" s="120"/>
      <c r="N45" s="120"/>
      <c r="O45" s="120"/>
      <c r="P45" s="120"/>
      <c r="Q45" s="120"/>
      <c r="R45" s="120"/>
      <c r="S45" s="120"/>
      <c r="T45" s="120"/>
      <c r="U45" s="120"/>
    </row>
    <row r="46" spans="2:21" ht="15" customHeight="1" x14ac:dyDescent="0.25">
      <c r="B46" s="333"/>
      <c r="C46" s="615"/>
      <c r="D46" s="616"/>
      <c r="E46" s="118">
        <f t="shared" si="2"/>
        <v>0</v>
      </c>
      <c r="G46" s="120"/>
      <c r="H46" s="120"/>
      <c r="I46" s="120"/>
      <c r="J46" s="120"/>
      <c r="K46" s="120"/>
      <c r="L46" s="120"/>
      <c r="M46" s="120"/>
      <c r="N46" s="120"/>
      <c r="O46" s="120"/>
      <c r="P46" s="120"/>
      <c r="Q46" s="120"/>
      <c r="R46" s="120"/>
      <c r="S46" s="120"/>
      <c r="T46" s="120"/>
      <c r="U46" s="120"/>
    </row>
    <row r="47" spans="2:21" ht="15" customHeight="1" x14ac:dyDescent="0.25">
      <c r="B47" s="333"/>
      <c r="C47" s="615"/>
      <c r="D47" s="616"/>
      <c r="E47" s="118">
        <f t="shared" si="2"/>
        <v>0</v>
      </c>
      <c r="G47" s="120"/>
      <c r="H47" s="120"/>
      <c r="I47" s="120"/>
      <c r="J47" s="120"/>
      <c r="K47" s="120"/>
      <c r="L47" s="120"/>
      <c r="M47" s="120"/>
      <c r="N47" s="120"/>
      <c r="O47" s="120"/>
      <c r="P47" s="120"/>
      <c r="Q47" s="120"/>
      <c r="R47" s="120"/>
      <c r="S47" s="120"/>
      <c r="T47" s="120"/>
      <c r="U47" s="120"/>
    </row>
    <row r="48" spans="2:21" ht="15" customHeight="1" x14ac:dyDescent="0.25">
      <c r="B48" s="333"/>
      <c r="C48" s="615"/>
      <c r="D48" s="616"/>
      <c r="E48" s="118">
        <f t="shared" si="2"/>
        <v>0</v>
      </c>
      <c r="G48" s="120"/>
      <c r="H48" s="120"/>
      <c r="I48" s="120"/>
      <c r="J48" s="120"/>
      <c r="K48" s="120"/>
      <c r="L48" s="120"/>
      <c r="M48" s="120"/>
      <c r="N48" s="120"/>
      <c r="O48" s="120"/>
      <c r="P48" s="120"/>
      <c r="Q48" s="120"/>
      <c r="R48" s="120"/>
      <c r="S48" s="120"/>
      <c r="T48" s="120"/>
      <c r="U48" s="120"/>
    </row>
    <row r="49" spans="2:21" ht="15" customHeight="1" x14ac:dyDescent="0.25">
      <c r="B49" s="333"/>
      <c r="C49" s="615"/>
      <c r="D49" s="616"/>
      <c r="E49" s="118">
        <f t="shared" si="2"/>
        <v>0</v>
      </c>
      <c r="G49" s="120"/>
      <c r="H49" s="120"/>
      <c r="I49" s="120"/>
      <c r="J49" s="120"/>
      <c r="K49" s="120"/>
      <c r="L49" s="120"/>
      <c r="M49" s="120"/>
      <c r="N49" s="120"/>
      <c r="O49" s="120"/>
      <c r="P49" s="120"/>
      <c r="Q49" s="120"/>
      <c r="R49" s="120"/>
      <c r="S49" s="120"/>
      <c r="T49" s="120"/>
      <c r="U49" s="120"/>
    </row>
    <row r="50" spans="2:21" ht="15" customHeight="1" x14ac:dyDescent="0.25">
      <c r="B50" s="333"/>
      <c r="C50" s="615"/>
      <c r="D50" s="616"/>
      <c r="E50" s="118">
        <f t="shared" si="2"/>
        <v>0</v>
      </c>
      <c r="G50" s="120"/>
      <c r="H50" s="120"/>
      <c r="I50" s="120"/>
      <c r="J50" s="120"/>
      <c r="K50" s="120"/>
      <c r="L50" s="120"/>
      <c r="M50" s="120"/>
      <c r="N50" s="120"/>
      <c r="O50" s="120"/>
      <c r="P50" s="120"/>
      <c r="Q50" s="120"/>
      <c r="R50" s="120"/>
      <c r="S50" s="120"/>
      <c r="T50" s="120"/>
      <c r="U50" s="120"/>
    </row>
    <row r="51" spans="2:21" ht="15" customHeight="1" x14ac:dyDescent="0.25">
      <c r="B51" s="333"/>
      <c r="C51" s="615"/>
      <c r="D51" s="616"/>
      <c r="E51" s="118">
        <f t="shared" si="2"/>
        <v>0</v>
      </c>
      <c r="G51" s="120"/>
      <c r="H51" s="120"/>
      <c r="I51" s="120"/>
      <c r="J51" s="120"/>
      <c r="K51" s="120"/>
      <c r="L51" s="120"/>
      <c r="M51" s="120"/>
      <c r="N51" s="120"/>
      <c r="O51" s="120"/>
      <c r="P51" s="120"/>
      <c r="Q51" s="120"/>
      <c r="R51" s="120"/>
      <c r="S51" s="120"/>
      <c r="T51" s="120"/>
      <c r="U51" s="120"/>
    </row>
    <row r="52" spans="2:21" ht="15" customHeight="1" x14ac:dyDescent="0.25">
      <c r="B52" s="333"/>
      <c r="C52" s="615"/>
      <c r="D52" s="616"/>
      <c r="E52" s="118">
        <f t="shared" si="2"/>
        <v>0</v>
      </c>
      <c r="G52" s="120"/>
      <c r="H52" s="120"/>
      <c r="I52" s="120"/>
      <c r="J52" s="120"/>
      <c r="K52" s="120"/>
      <c r="L52" s="120"/>
      <c r="M52" s="120"/>
      <c r="N52" s="120"/>
      <c r="O52" s="120"/>
      <c r="P52" s="120"/>
      <c r="Q52" s="120"/>
      <c r="R52" s="120"/>
      <c r="S52" s="120"/>
      <c r="T52" s="120"/>
      <c r="U52" s="120"/>
    </row>
    <row r="53" spans="2:21" ht="15" customHeight="1" x14ac:dyDescent="0.25">
      <c r="B53" s="333"/>
      <c r="C53" s="615"/>
      <c r="D53" s="616"/>
      <c r="E53" s="118">
        <f t="shared" si="2"/>
        <v>0</v>
      </c>
      <c r="G53" s="120"/>
      <c r="H53" s="120"/>
      <c r="I53" s="120"/>
      <c r="J53" s="120"/>
      <c r="K53" s="120"/>
      <c r="L53" s="120"/>
      <c r="M53" s="120"/>
      <c r="N53" s="120"/>
      <c r="O53" s="120"/>
      <c r="P53" s="120"/>
      <c r="Q53" s="120"/>
      <c r="R53" s="120"/>
      <c r="S53" s="120"/>
      <c r="T53" s="120"/>
      <c r="U53" s="120"/>
    </row>
    <row r="54" spans="2:21" ht="15" customHeight="1" x14ac:dyDescent="0.25">
      <c r="B54" s="333"/>
      <c r="C54" s="615"/>
      <c r="D54" s="616"/>
      <c r="E54" s="118">
        <f t="shared" si="2"/>
        <v>0</v>
      </c>
      <c r="G54" s="120"/>
      <c r="H54" s="120"/>
      <c r="I54" s="120"/>
      <c r="J54" s="120"/>
      <c r="K54" s="120"/>
      <c r="L54" s="120"/>
      <c r="M54" s="120"/>
      <c r="N54" s="120"/>
      <c r="O54" s="120"/>
      <c r="P54" s="120"/>
      <c r="Q54" s="120"/>
      <c r="R54" s="120"/>
      <c r="S54" s="120"/>
      <c r="T54" s="120"/>
      <c r="U54" s="120"/>
    </row>
    <row r="55" spans="2:21" ht="15" customHeight="1" x14ac:dyDescent="0.25">
      <c r="B55" s="333"/>
      <c r="C55" s="615"/>
      <c r="D55" s="616"/>
      <c r="E55" s="118">
        <f t="shared" si="2"/>
        <v>0</v>
      </c>
      <c r="G55" s="120"/>
      <c r="H55" s="120"/>
      <c r="I55" s="120"/>
      <c r="J55" s="120"/>
      <c r="K55" s="120"/>
      <c r="L55" s="120"/>
      <c r="M55" s="120"/>
      <c r="N55" s="120"/>
      <c r="O55" s="120"/>
      <c r="P55" s="120"/>
      <c r="Q55" s="120"/>
      <c r="R55" s="120"/>
      <c r="S55" s="120"/>
      <c r="T55" s="120"/>
      <c r="U55" s="120"/>
    </row>
    <row r="56" spans="2:21" ht="15" customHeight="1" x14ac:dyDescent="0.25">
      <c r="B56" s="333"/>
      <c r="C56" s="615"/>
      <c r="D56" s="616"/>
      <c r="E56" s="118">
        <f t="shared" si="2"/>
        <v>0</v>
      </c>
      <c r="G56" s="120"/>
      <c r="H56" s="120"/>
      <c r="I56" s="120"/>
      <c r="J56" s="120"/>
      <c r="K56" s="120"/>
      <c r="L56" s="120"/>
      <c r="M56" s="120"/>
      <c r="N56" s="120"/>
      <c r="O56" s="120"/>
      <c r="P56" s="120"/>
      <c r="Q56" s="120"/>
      <c r="R56" s="120"/>
      <c r="S56" s="120"/>
      <c r="T56" s="120"/>
      <c r="U56" s="120"/>
    </row>
    <row r="57" spans="2:21" ht="15" customHeight="1" x14ac:dyDescent="0.25">
      <c r="B57" s="333"/>
      <c r="C57" s="615"/>
      <c r="D57" s="616"/>
      <c r="E57" s="118">
        <f t="shared" si="2"/>
        <v>0</v>
      </c>
      <c r="G57" s="120"/>
      <c r="H57" s="120"/>
      <c r="I57" s="120"/>
      <c r="J57" s="120"/>
      <c r="K57" s="120"/>
      <c r="L57" s="120"/>
      <c r="M57" s="120"/>
      <c r="N57" s="120"/>
      <c r="O57" s="120"/>
      <c r="P57" s="120"/>
      <c r="Q57" s="120"/>
      <c r="R57" s="120"/>
      <c r="S57" s="120"/>
      <c r="T57" s="120"/>
      <c r="U57" s="120"/>
    </row>
    <row r="58" spans="2:21" x14ac:dyDescent="0.25">
      <c r="B58" s="593"/>
      <c r="C58" s="621"/>
      <c r="D58" s="621"/>
      <c r="E58" s="346"/>
      <c r="G58" s="346"/>
      <c r="H58" s="346"/>
      <c r="I58" s="346"/>
      <c r="J58" s="346"/>
      <c r="K58" s="346"/>
      <c r="L58" s="346"/>
      <c r="M58" s="346"/>
      <c r="N58" s="346"/>
      <c r="O58" s="346"/>
      <c r="P58" s="346"/>
      <c r="Q58" s="346"/>
      <c r="R58" s="346"/>
      <c r="S58" s="346"/>
      <c r="T58" s="346"/>
      <c r="U58" s="346"/>
    </row>
  </sheetData>
  <sheetProtection algorithmName="SHA-512" hashValue="VvJaSam3O9joFpGaVGHnSK5tafpoH6J4p5hrx96Z53y116/fRSjwbxG2lxCYgqbNkmc/1e4Y+YwFjBQ2awswQA==" saltValue="YaQk/jILJjfFVUB47ydTYg==" spinCount="100000" sheet="1" objects="1" scenarios="1" selectLockedCells="1"/>
  <mergeCells count="57">
    <mergeCell ref="C57:D57"/>
    <mergeCell ref="B58:D58"/>
    <mergeCell ref="C51:D51"/>
    <mergeCell ref="C52:D52"/>
    <mergeCell ref="C53:D53"/>
    <mergeCell ref="C54:D54"/>
    <mergeCell ref="C55:D55"/>
    <mergeCell ref="C56:D56"/>
    <mergeCell ref="C50:D50"/>
    <mergeCell ref="C39:D39"/>
    <mergeCell ref="C40:D40"/>
    <mergeCell ref="C41:D41"/>
    <mergeCell ref="C42:D42"/>
    <mergeCell ref="C43:D43"/>
    <mergeCell ref="C44:D44"/>
    <mergeCell ref="C45:D45"/>
    <mergeCell ref="C46:D46"/>
    <mergeCell ref="C47:D47"/>
    <mergeCell ref="C48:D48"/>
    <mergeCell ref="C49:D49"/>
    <mergeCell ref="C38:D38"/>
    <mergeCell ref="C13:D13"/>
    <mergeCell ref="C14:D14"/>
    <mergeCell ref="C15:D15"/>
    <mergeCell ref="C16:D16"/>
    <mergeCell ref="C21:D21"/>
    <mergeCell ref="C22:D22"/>
    <mergeCell ref="C23:D23"/>
    <mergeCell ref="C24:D24"/>
    <mergeCell ref="C25:D25"/>
    <mergeCell ref="C26:D26"/>
    <mergeCell ref="C27:D27"/>
    <mergeCell ref="C28:D28"/>
    <mergeCell ref="C35:D35"/>
    <mergeCell ref="C36:D36"/>
    <mergeCell ref="C37:D37"/>
    <mergeCell ref="G2:U2"/>
    <mergeCell ref="C3:D3"/>
    <mergeCell ref="B4:D4"/>
    <mergeCell ref="B5:D5"/>
    <mergeCell ref="B6:D6"/>
    <mergeCell ref="B7:D7"/>
    <mergeCell ref="C17:D17"/>
    <mergeCell ref="C18:D18"/>
    <mergeCell ref="C19:D19"/>
    <mergeCell ref="C20:D20"/>
    <mergeCell ref="C8:D8"/>
    <mergeCell ref="C9:D9"/>
    <mergeCell ref="C10:D10"/>
    <mergeCell ref="C11:D11"/>
    <mergeCell ref="C12:D12"/>
    <mergeCell ref="C34:D34"/>
    <mergeCell ref="C29:D29"/>
    <mergeCell ref="C30:D30"/>
    <mergeCell ref="C31:D31"/>
    <mergeCell ref="C32:D32"/>
    <mergeCell ref="C33:D33"/>
  </mergeCells>
  <phoneticPr fontId="54" type="noConversion"/>
  <hyperlinks>
    <hyperlink ref="C3:D3" location="Budget!G4" display="&lt;&lt;&lt;  Returen to Budget Tab" xr:uid="{00000000-0004-0000-0700-000000000000}"/>
  </hyperlinks>
  <printOptions horizontalCentered="1"/>
  <pageMargins left="0.25" right="0.25" top="0.25" bottom="0.25" header="0" footer="0"/>
  <pageSetup scale="60" fitToWidth="0" orientation="landscape" draft="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4">
    <tabColor theme="1"/>
    <pageSetUpPr fitToPage="1"/>
  </sheetPr>
  <dimension ref="A1:FI83"/>
  <sheetViews>
    <sheetView showGridLines="0" workbookViewId="0">
      <selection activeCell="R11" sqref="R11:X11"/>
    </sheetView>
  </sheetViews>
  <sheetFormatPr defaultColWidth="8.88671875" defaultRowHeight="13.2" x14ac:dyDescent="0.25"/>
  <cols>
    <col min="1" max="7" width="2.109375" style="2" customWidth="1"/>
    <col min="8" max="8" width="10.44140625" style="2" customWidth="1"/>
    <col min="9" max="9" width="2.109375" style="2" customWidth="1"/>
    <col min="10" max="10" width="5" style="2" customWidth="1"/>
    <col min="11" max="16" width="2.109375" style="2" customWidth="1"/>
    <col min="17" max="17" width="4.44140625" style="2" customWidth="1"/>
    <col min="18" max="30" width="4" style="2" customWidth="1"/>
    <col min="31" max="31" width="2.109375" style="2" customWidth="1"/>
    <col min="32" max="32" width="4.44140625" style="2" customWidth="1"/>
    <col min="33" max="36" width="2.109375" style="2" customWidth="1"/>
    <col min="37" max="37" width="6.6640625" style="2" customWidth="1"/>
    <col min="38" max="45" width="3.6640625" style="2" customWidth="1"/>
    <col min="46" max="48" width="2.33203125" style="2" customWidth="1"/>
    <col min="49" max="56" width="2.109375" style="2" customWidth="1"/>
    <col min="57" max="57" width="2.109375" style="2" hidden="1" customWidth="1"/>
    <col min="58" max="103" width="2.109375" style="2" customWidth="1"/>
    <col min="104" max="104" width="2.109375" style="2" hidden="1" customWidth="1"/>
    <col min="105" max="108" width="2.109375" style="2" customWidth="1"/>
    <col min="109" max="109" width="5.88671875" style="2" customWidth="1"/>
    <col min="110" max="114" width="2.109375" style="2" customWidth="1"/>
    <col min="115" max="115" width="2.109375" style="2" hidden="1" customWidth="1"/>
    <col min="116" max="119" width="2.109375" style="2" customWidth="1"/>
    <col min="120" max="120" width="6.6640625" style="2" customWidth="1"/>
    <col min="121" max="121" width="2.109375" style="2" customWidth="1"/>
    <col min="122" max="122" width="9" style="2" customWidth="1"/>
    <col min="123" max="123" width="6.109375" style="2" customWidth="1"/>
    <col min="124" max="125" width="2.109375" style="2" customWidth="1"/>
    <col min="126" max="126" width="5.88671875" style="2" customWidth="1"/>
    <col min="127" max="142" width="2.109375" style="2" customWidth="1"/>
    <col min="143" max="152" width="8.88671875" style="2" customWidth="1"/>
    <col min="153" max="157" width="8.88671875" style="2"/>
    <col min="158" max="158" width="8.88671875" style="2" hidden="1" customWidth="1"/>
    <col min="159" max="164" width="8.88671875" style="2" customWidth="1"/>
    <col min="165" max="16384" width="8.88671875" style="2"/>
  </cols>
  <sheetData>
    <row r="1" spans="1:115" ht="15.6" x14ac:dyDescent="0.3">
      <c r="A1" s="201"/>
      <c r="B1" s="201"/>
      <c r="C1" s="201"/>
      <c r="D1" s="201"/>
      <c r="E1" s="201"/>
      <c r="F1" s="201"/>
      <c r="G1" s="201"/>
      <c r="H1" s="201"/>
      <c r="I1" s="316"/>
      <c r="J1" s="316"/>
      <c r="K1" s="316"/>
      <c r="L1" s="316"/>
      <c r="M1" s="316"/>
      <c r="N1" s="316"/>
      <c r="O1" s="316"/>
      <c r="P1" s="316"/>
      <c r="Q1" s="316"/>
      <c r="R1" s="316"/>
      <c r="S1" s="316"/>
      <c r="T1" s="316"/>
      <c r="U1" s="316"/>
      <c r="V1" s="316"/>
      <c r="W1" s="316"/>
      <c r="X1" s="316"/>
      <c r="Y1" s="316"/>
      <c r="Z1" s="316"/>
      <c r="AA1" s="316"/>
      <c r="AB1" s="316"/>
      <c r="AC1" s="316"/>
      <c r="AD1" s="316"/>
      <c r="AE1" s="316"/>
      <c r="AF1" s="316"/>
      <c r="AG1" s="316"/>
      <c r="AH1" s="316"/>
      <c r="AI1" s="316"/>
      <c r="AJ1" s="201"/>
      <c r="AK1" s="317"/>
      <c r="AL1" s="317"/>
      <c r="AM1" s="317"/>
      <c r="AN1" s="317"/>
      <c r="AO1" s="317"/>
      <c r="AP1" s="317"/>
      <c r="AQ1" s="317"/>
      <c r="AR1" s="317" t="s">
        <v>0</v>
      </c>
      <c r="AS1" s="317"/>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201"/>
      <c r="DI1" s="201"/>
      <c r="DJ1" s="201"/>
      <c r="DK1" s="201"/>
    </row>
    <row r="2" spans="1:115" ht="15.6" x14ac:dyDescent="0.3">
      <c r="A2" s="541" t="s">
        <v>2</v>
      </c>
      <c r="B2" s="541"/>
      <c r="C2" s="541"/>
      <c r="D2" s="541"/>
      <c r="E2" s="541"/>
      <c r="F2" s="541"/>
      <c r="G2" s="541"/>
      <c r="H2" s="541"/>
      <c r="I2" s="45" t="s">
        <v>3</v>
      </c>
      <c r="J2" s="45"/>
      <c r="K2" s="45"/>
      <c r="L2" s="45"/>
      <c r="M2" s="45"/>
      <c r="N2" s="45"/>
      <c r="O2" s="45"/>
      <c r="P2" s="45"/>
      <c r="Q2" s="45"/>
      <c r="R2" s="45"/>
      <c r="S2" s="45"/>
      <c r="T2" s="45"/>
      <c r="U2" s="45"/>
      <c r="V2" s="45"/>
      <c r="W2" s="45"/>
      <c r="X2" s="45"/>
      <c r="Y2" s="45"/>
      <c r="Z2" s="45"/>
      <c r="AA2" s="45"/>
      <c r="AB2" s="45"/>
      <c r="AC2" s="45"/>
      <c r="AD2" s="45"/>
      <c r="AE2" s="45"/>
      <c r="AF2" s="45"/>
      <c r="AG2" s="45"/>
      <c r="AH2" s="45"/>
      <c r="AI2" s="45"/>
      <c r="AJ2" s="540">
        <f>J17</f>
        <v>0</v>
      </c>
      <c r="AK2" s="627"/>
      <c r="AL2" s="627"/>
      <c r="AM2" s="627"/>
      <c r="AN2" s="627"/>
      <c r="AO2" s="627"/>
      <c r="AP2" s="627"/>
      <c r="AQ2" s="627"/>
      <c r="AR2" s="627"/>
      <c r="AS2" s="317"/>
      <c r="AT2" s="201"/>
      <c r="AU2" s="201"/>
      <c r="AV2" s="201"/>
      <c r="AW2" s="201"/>
      <c r="AX2" s="201"/>
      <c r="AY2" s="201"/>
      <c r="AZ2" s="201"/>
      <c r="BA2" s="201"/>
      <c r="BB2" s="201"/>
      <c r="BC2" s="201"/>
      <c r="BD2" s="201"/>
      <c r="BE2" s="201"/>
      <c r="BF2" s="201"/>
      <c r="BG2" s="201"/>
      <c r="BH2" s="201"/>
      <c r="BI2" s="201"/>
      <c r="BJ2" s="201"/>
      <c r="BK2" s="201"/>
      <c r="BL2" s="201"/>
      <c r="BM2" s="201"/>
      <c r="BN2" s="201"/>
      <c r="BO2" s="201"/>
      <c r="BP2" s="201"/>
      <c r="BQ2" s="201"/>
      <c r="BR2" s="201"/>
      <c r="BS2" s="201"/>
      <c r="BT2" s="201"/>
      <c r="BU2" s="201"/>
      <c r="BV2" s="201"/>
      <c r="BW2" s="201"/>
      <c r="BX2" s="201"/>
      <c r="BY2" s="201"/>
      <c r="BZ2" s="201"/>
      <c r="CA2" s="201"/>
      <c r="CB2" s="201"/>
      <c r="CC2" s="201"/>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row>
    <row r="3" spans="1:115" s="11" customFormat="1" ht="15.6" x14ac:dyDescent="0.3">
      <c r="A3" s="133" t="str">
        <f>'Project Data'!A3:H3</f>
        <v>(Rev. 07/24)</v>
      </c>
      <c r="B3" s="133"/>
      <c r="C3" s="133"/>
      <c r="D3" s="133"/>
      <c r="E3" s="133"/>
      <c r="F3" s="133"/>
      <c r="G3" s="133"/>
      <c r="H3" s="351" t="s">
        <v>209</v>
      </c>
      <c r="I3" s="45" t="s">
        <v>6</v>
      </c>
      <c r="J3" s="45"/>
      <c r="K3" s="45"/>
      <c r="L3" s="45"/>
      <c r="M3" s="45"/>
      <c r="N3" s="45"/>
      <c r="O3" s="45"/>
      <c r="P3" s="45"/>
      <c r="Q3" s="45"/>
      <c r="R3" s="45"/>
      <c r="S3" s="45"/>
      <c r="T3" s="45"/>
      <c r="U3" s="45"/>
      <c r="V3" s="45"/>
      <c r="W3" s="45"/>
      <c r="X3" s="45"/>
      <c r="Y3" s="45"/>
      <c r="Z3" s="45"/>
      <c r="AA3" s="45"/>
      <c r="AB3" s="45"/>
      <c r="AC3" s="45"/>
      <c r="AD3" s="45"/>
      <c r="AE3" s="45"/>
      <c r="AF3" s="45"/>
      <c r="AG3" s="45"/>
      <c r="AH3" s="45"/>
      <c r="AI3" s="45"/>
      <c r="AJ3" s="533"/>
      <c r="AK3" s="533"/>
      <c r="AL3" s="533"/>
      <c r="AM3" s="533"/>
      <c r="AN3" s="533"/>
      <c r="AO3" s="533"/>
      <c r="AP3" s="533"/>
      <c r="AQ3" s="533"/>
      <c r="AR3" s="533"/>
      <c r="AS3" s="533"/>
      <c r="AT3" s="45"/>
      <c r="AU3" s="45"/>
      <c r="AV3" s="45"/>
      <c r="AW3" s="45"/>
      <c r="AX3" s="45"/>
      <c r="AY3" s="45"/>
      <c r="AZ3" s="45"/>
      <c r="BA3" s="45"/>
      <c r="BB3" s="45"/>
      <c r="BC3" s="45"/>
      <c r="BD3" s="45"/>
      <c r="BE3" s="45"/>
      <c r="BF3" s="45"/>
      <c r="BG3" s="45"/>
      <c r="BH3" s="45"/>
      <c r="BI3" s="45"/>
      <c r="BJ3" s="45"/>
      <c r="BK3" s="45"/>
      <c r="BL3" s="45"/>
      <c r="BM3" s="45"/>
      <c r="BN3" s="45"/>
      <c r="BO3" s="45"/>
      <c r="BP3" s="45"/>
      <c r="BQ3" s="45"/>
      <c r="BR3" s="45"/>
      <c r="BS3" s="45"/>
      <c r="BT3" s="45"/>
      <c r="BU3" s="45"/>
      <c r="BV3" s="45"/>
      <c r="BW3" s="45"/>
      <c r="BX3" s="45"/>
      <c r="BY3" s="45"/>
      <c r="BZ3" s="45"/>
      <c r="CA3" s="45"/>
      <c r="CB3" s="45"/>
      <c r="CC3" s="45"/>
      <c r="CD3" s="45"/>
      <c r="CE3" s="45"/>
      <c r="CF3" s="45"/>
      <c r="CG3" s="45"/>
      <c r="CH3" s="45"/>
      <c r="CI3" s="45"/>
      <c r="CJ3" s="45"/>
      <c r="CK3" s="45"/>
      <c r="CL3" s="45"/>
      <c r="CM3" s="45"/>
      <c r="CN3" s="45"/>
      <c r="CO3" s="45"/>
      <c r="CP3" s="45"/>
      <c r="CQ3" s="45"/>
      <c r="CR3" s="45"/>
      <c r="CS3" s="45"/>
      <c r="CT3" s="45"/>
      <c r="CU3" s="45"/>
      <c r="CV3" s="45"/>
      <c r="CW3" s="45"/>
      <c r="CX3" s="45"/>
      <c r="CY3" s="45"/>
      <c r="CZ3" s="45"/>
      <c r="DA3" s="45"/>
      <c r="DB3" s="45"/>
      <c r="DC3" s="45"/>
      <c r="DD3" s="45"/>
      <c r="DE3" s="45"/>
      <c r="DF3" s="45"/>
      <c r="DG3" s="45"/>
      <c r="DH3" s="45"/>
      <c r="DI3" s="45"/>
      <c r="DJ3" s="45"/>
      <c r="DK3" s="45"/>
    </row>
    <row r="4" spans="1:115" s="11" customFormat="1" ht="3.9" customHeight="1" thickBot="1" x14ac:dyDescent="0.35">
      <c r="A4" s="240"/>
      <c r="B4" s="240"/>
      <c r="C4" s="240"/>
      <c r="D4" s="240"/>
      <c r="E4" s="240"/>
      <c r="F4" s="240"/>
      <c r="G4" s="240"/>
      <c r="H4" s="240"/>
      <c r="I4" s="240"/>
      <c r="J4" s="240"/>
      <c r="K4" s="240"/>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45"/>
      <c r="AU4" s="45"/>
      <c r="AV4" s="45"/>
      <c r="AW4" s="45"/>
      <c r="AX4" s="45"/>
      <c r="AY4" s="45"/>
      <c r="AZ4" s="45"/>
      <c r="BA4" s="45"/>
      <c r="BB4" s="45"/>
      <c r="BC4" s="45"/>
      <c r="BD4" s="45"/>
      <c r="BE4" s="45"/>
      <c r="BF4" s="45"/>
      <c r="BG4" s="45"/>
      <c r="BH4" s="45"/>
      <c r="BI4" s="45"/>
      <c r="BJ4" s="45"/>
      <c r="BK4" s="45"/>
      <c r="BL4" s="45"/>
      <c r="BM4" s="45"/>
      <c r="BN4" s="45"/>
      <c r="BO4" s="45"/>
      <c r="BP4" s="45"/>
      <c r="BQ4" s="45"/>
      <c r="BR4" s="45"/>
      <c r="BS4" s="45"/>
      <c r="BT4" s="45"/>
      <c r="BU4" s="45"/>
      <c r="BV4" s="45"/>
      <c r="BW4" s="45"/>
      <c r="BX4" s="45"/>
      <c r="BY4" s="45"/>
      <c r="BZ4" s="45"/>
      <c r="CA4" s="45"/>
      <c r="CB4" s="45"/>
      <c r="CC4" s="45"/>
      <c r="CD4" s="45"/>
      <c r="CE4" s="45"/>
      <c r="CF4" s="45"/>
      <c r="CG4" s="45"/>
      <c r="CH4" s="45"/>
      <c r="CI4" s="45"/>
      <c r="CJ4" s="45"/>
      <c r="CK4" s="45"/>
      <c r="CL4" s="45"/>
      <c r="CM4" s="45"/>
      <c r="CN4" s="45"/>
      <c r="CO4" s="45"/>
      <c r="CP4" s="45"/>
      <c r="CQ4" s="45"/>
      <c r="CR4" s="45"/>
      <c r="CS4" s="45"/>
      <c r="CT4" s="45"/>
      <c r="CU4" s="45"/>
      <c r="CV4" s="45"/>
      <c r="CW4" s="45"/>
      <c r="CX4" s="45"/>
      <c r="CY4" s="45"/>
      <c r="CZ4" s="45"/>
      <c r="DA4" s="45"/>
      <c r="DB4" s="45"/>
      <c r="DC4" s="45"/>
      <c r="DD4" s="45"/>
      <c r="DE4" s="45"/>
      <c r="DF4" s="45"/>
      <c r="DG4" s="45"/>
      <c r="DH4" s="45"/>
      <c r="DI4" s="45"/>
      <c r="DJ4" s="45"/>
      <c r="DK4" s="45"/>
    </row>
    <row r="5" spans="1:115" s="11" customFormat="1" ht="3.9" customHeight="1" thickTop="1" x14ac:dyDescent="0.3">
      <c r="A5" s="231"/>
      <c r="B5" s="231"/>
      <c r="C5" s="231"/>
      <c r="D5" s="231"/>
      <c r="E5" s="231"/>
      <c r="F5" s="231"/>
      <c r="G5" s="231"/>
      <c r="H5" s="231"/>
      <c r="I5" s="231"/>
      <c r="J5" s="231"/>
      <c r="K5" s="231"/>
      <c r="L5" s="231"/>
      <c r="M5" s="231"/>
      <c r="N5" s="231"/>
      <c r="O5" s="231"/>
      <c r="P5" s="231"/>
      <c r="Q5" s="231"/>
      <c r="R5" s="231"/>
      <c r="S5" s="231"/>
      <c r="T5" s="231"/>
      <c r="U5" s="231"/>
      <c r="V5" s="231"/>
      <c r="W5" s="231"/>
      <c r="X5" s="231"/>
      <c r="Y5" s="231"/>
      <c r="Z5" s="231"/>
      <c r="AA5" s="231"/>
      <c r="AB5" s="231"/>
      <c r="AC5" s="231"/>
      <c r="AD5" s="231"/>
      <c r="AE5" s="231"/>
      <c r="AF5" s="231"/>
      <c r="AG5" s="231"/>
      <c r="AH5" s="231"/>
      <c r="AI5" s="231"/>
      <c r="AJ5" s="231"/>
      <c r="AK5" s="231"/>
      <c r="AL5" s="231"/>
      <c r="AM5" s="231"/>
      <c r="AN5" s="231"/>
      <c r="AO5" s="231"/>
      <c r="AP5" s="231"/>
      <c r="AQ5" s="231"/>
      <c r="AR5" s="231"/>
      <c r="AS5" s="231"/>
      <c r="AT5" s="45"/>
      <c r="AU5" s="45"/>
      <c r="AV5" s="45"/>
      <c r="AW5" s="45"/>
      <c r="AX5" s="45"/>
      <c r="AY5" s="45"/>
      <c r="AZ5" s="45"/>
      <c r="BA5" s="45"/>
      <c r="BB5" s="45"/>
      <c r="BC5" s="45"/>
      <c r="BD5" s="45"/>
      <c r="BE5" s="45"/>
      <c r="BF5" s="45"/>
      <c r="BG5" s="45"/>
      <c r="BH5" s="45"/>
      <c r="BI5" s="45"/>
      <c r="BJ5" s="45"/>
      <c r="BK5" s="45"/>
      <c r="BL5" s="45"/>
      <c r="BM5" s="45"/>
      <c r="BN5" s="45"/>
      <c r="BO5" s="45"/>
      <c r="BP5" s="45"/>
      <c r="BQ5" s="45"/>
      <c r="BR5" s="45"/>
      <c r="BS5" s="45"/>
      <c r="BT5" s="45"/>
      <c r="BU5" s="45"/>
      <c r="BV5" s="45"/>
      <c r="BW5" s="45"/>
      <c r="BX5" s="45"/>
      <c r="BY5" s="45"/>
      <c r="BZ5" s="45"/>
      <c r="CA5" s="45"/>
      <c r="CB5" s="45"/>
      <c r="CC5" s="45"/>
      <c r="CD5" s="45"/>
      <c r="CE5" s="45"/>
      <c r="CF5" s="45"/>
      <c r="CG5" s="45"/>
      <c r="CH5" s="45"/>
      <c r="CI5" s="45"/>
      <c r="CJ5" s="45"/>
      <c r="CK5" s="45"/>
      <c r="CL5" s="45"/>
      <c r="CM5" s="45"/>
      <c r="CN5" s="45"/>
      <c r="CO5" s="45"/>
      <c r="CP5" s="45"/>
      <c r="CQ5" s="45"/>
      <c r="CR5" s="45"/>
      <c r="CS5" s="45"/>
      <c r="CT5" s="45"/>
      <c r="CU5" s="45"/>
      <c r="CV5" s="45"/>
      <c r="CW5" s="45"/>
      <c r="CX5" s="45"/>
      <c r="CY5" s="45"/>
      <c r="CZ5" s="45"/>
      <c r="DA5" s="45"/>
      <c r="DB5" s="45"/>
      <c r="DC5" s="45"/>
      <c r="DD5" s="45"/>
      <c r="DE5" s="45"/>
      <c r="DF5" s="45"/>
      <c r="DG5" s="45"/>
      <c r="DH5" s="45"/>
      <c r="DI5" s="45"/>
      <c r="DJ5" s="45"/>
      <c r="DK5" s="45"/>
    </row>
    <row r="6" spans="1:115" ht="15.6" x14ac:dyDescent="0.3">
      <c r="A6" s="626" t="s">
        <v>9</v>
      </c>
      <c r="B6" s="626"/>
      <c r="C6" s="626"/>
      <c r="D6" s="626"/>
      <c r="E6" s="626"/>
      <c r="F6" s="626"/>
      <c r="G6" s="626"/>
      <c r="H6" s="626"/>
      <c r="I6" s="319" t="str">
        <f>IF(G10&gt;0,(G9 &amp; " - " &amp; G10 &amp; " - " &amp; G11),"")</f>
        <v/>
      </c>
      <c r="J6" s="319"/>
      <c r="K6" s="319"/>
      <c r="L6" s="319"/>
      <c r="M6" s="319"/>
      <c r="N6" s="319"/>
      <c r="O6" s="319"/>
      <c r="P6" s="319"/>
      <c r="Q6" s="319"/>
      <c r="R6" s="319"/>
      <c r="S6" s="319"/>
      <c r="T6" s="319"/>
      <c r="U6" s="319"/>
      <c r="V6" s="319"/>
      <c r="W6" s="319"/>
      <c r="X6" s="319"/>
      <c r="Y6" s="319"/>
      <c r="Z6" s="319"/>
      <c r="AA6" s="319"/>
      <c r="AB6" s="319"/>
      <c r="AC6" s="319"/>
      <c r="AD6" s="319"/>
      <c r="AE6" s="319"/>
      <c r="AF6" s="18" t="s">
        <v>10</v>
      </c>
      <c r="AG6" s="18"/>
      <c r="AH6" s="18"/>
      <c r="AI6" s="628" t="str">
        <f>IF('Project Data'!AN6=0,"Specify",'Project Data'!AN6)</f>
        <v>Specify</v>
      </c>
      <c r="AJ6" s="627"/>
      <c r="AK6" s="627"/>
      <c r="AL6" s="627"/>
      <c r="AM6" s="627"/>
      <c r="AN6" s="627"/>
      <c r="AO6" s="627"/>
      <c r="AP6" s="627"/>
      <c r="AQ6" s="627"/>
      <c r="AR6" s="627"/>
      <c r="AS6" s="241"/>
      <c r="AT6" s="201"/>
      <c r="AU6" s="201"/>
      <c r="AV6" s="201"/>
      <c r="AW6" s="201"/>
      <c r="AX6" s="201"/>
      <c r="AY6" s="201"/>
      <c r="AZ6" s="201"/>
      <c r="BA6" s="201"/>
      <c r="BB6" s="201"/>
      <c r="BC6" s="201"/>
      <c r="BD6" s="201"/>
      <c r="BE6" s="201"/>
      <c r="BF6" s="201"/>
      <c r="BG6" s="201"/>
      <c r="BH6" s="201"/>
      <c r="BI6" s="201"/>
      <c r="BJ6" s="201"/>
      <c r="BK6" s="201"/>
      <c r="BL6" s="201"/>
      <c r="BM6" s="201"/>
      <c r="BN6" s="201"/>
      <c r="BO6" s="201"/>
      <c r="BP6" s="201"/>
      <c r="BQ6" s="201"/>
      <c r="BR6" s="201"/>
      <c r="BS6" s="201"/>
      <c r="BT6" s="201"/>
      <c r="BU6" s="201"/>
      <c r="BV6" s="201"/>
      <c r="BW6" s="201"/>
      <c r="BX6" s="201"/>
      <c r="BY6" s="201"/>
      <c r="BZ6" s="201"/>
      <c r="CA6" s="201"/>
      <c r="CB6" s="201"/>
      <c r="CC6" s="201"/>
      <c r="CD6" s="201"/>
      <c r="CE6" s="201"/>
      <c r="CF6" s="201"/>
      <c r="CG6" s="201"/>
      <c r="CH6" s="201"/>
      <c r="CI6" s="201"/>
      <c r="CJ6" s="201"/>
      <c r="CK6" s="201"/>
      <c r="CL6" s="201"/>
      <c r="CM6" s="201"/>
      <c r="CN6" s="201"/>
      <c r="CO6" s="201"/>
      <c r="CP6" s="201"/>
      <c r="CQ6" s="201"/>
      <c r="CR6" s="201"/>
      <c r="CS6" s="201"/>
      <c r="CT6" s="201"/>
      <c r="CU6" s="201"/>
      <c r="CV6" s="201"/>
      <c r="CW6" s="201"/>
      <c r="CX6" s="201"/>
      <c r="CY6" s="201"/>
      <c r="CZ6" s="201"/>
      <c r="DA6" s="201"/>
      <c r="DB6" s="201"/>
      <c r="DC6" s="201"/>
      <c r="DD6" s="201"/>
      <c r="DE6" s="201"/>
      <c r="DF6" s="201"/>
      <c r="DG6" s="201"/>
      <c r="DH6" s="201"/>
      <c r="DI6" s="201"/>
      <c r="DJ6" s="201"/>
      <c r="DK6" t="s">
        <v>12</v>
      </c>
    </row>
    <row r="7" spans="1:115" ht="12.75" customHeight="1" x14ac:dyDescent="0.3">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201"/>
      <c r="AU7" s="201"/>
      <c r="AV7" s="201"/>
      <c r="AW7" s="201"/>
      <c r="AX7" s="201"/>
      <c r="AY7" s="201"/>
      <c r="AZ7" s="201"/>
      <c r="BA7" s="201"/>
      <c r="BB7" s="201"/>
      <c r="BC7" s="201"/>
      <c r="BD7" s="201"/>
      <c r="BE7" s="201"/>
      <c r="BF7" s="201"/>
      <c r="BG7" s="201"/>
      <c r="BH7" s="201"/>
      <c r="BI7" s="201"/>
      <c r="BJ7" s="201"/>
      <c r="BK7" s="201"/>
      <c r="BL7" s="201"/>
      <c r="BM7" s="201"/>
      <c r="BN7" s="201"/>
      <c r="BO7" s="201"/>
      <c r="BP7" s="201"/>
      <c r="BQ7" s="201"/>
      <c r="BR7" s="201"/>
      <c r="BS7" s="201"/>
      <c r="BT7" s="201"/>
      <c r="BU7" s="201"/>
      <c r="BV7" s="201"/>
      <c r="BW7" s="201"/>
      <c r="BX7" s="201"/>
      <c r="BY7" s="201"/>
      <c r="BZ7" s="201"/>
      <c r="CA7" s="201"/>
      <c r="CB7" s="201"/>
      <c r="CC7" s="201"/>
      <c r="CD7" s="201"/>
      <c r="CE7" s="201"/>
      <c r="CF7" s="201"/>
      <c r="CG7" s="201"/>
      <c r="CH7" s="201"/>
      <c r="CI7" s="201"/>
      <c r="CJ7" s="201"/>
      <c r="CK7" s="201"/>
      <c r="CL7" s="201"/>
      <c r="CM7" s="201"/>
      <c r="CN7" s="201"/>
      <c r="CO7" s="201"/>
      <c r="CP7" s="201"/>
      <c r="CQ7" s="201"/>
      <c r="CR7" s="201"/>
      <c r="CS7" s="201"/>
      <c r="CT7" s="201"/>
      <c r="CU7" s="201"/>
      <c r="CV7" s="201"/>
      <c r="CW7" s="201"/>
      <c r="CX7" s="201"/>
      <c r="CY7" s="201"/>
      <c r="CZ7" s="201"/>
      <c r="DA7" s="201"/>
      <c r="DB7" s="201"/>
      <c r="DC7" s="201"/>
      <c r="DD7" s="201"/>
      <c r="DE7" s="201"/>
      <c r="DF7" s="201"/>
      <c r="DG7" s="201"/>
      <c r="DH7" s="201"/>
      <c r="DI7" s="201"/>
      <c r="DJ7" s="201"/>
      <c r="DK7" t="s">
        <v>15</v>
      </c>
    </row>
    <row r="8" spans="1:115" x14ac:dyDescent="0.25">
      <c r="A8" s="644"/>
      <c r="B8" s="644"/>
      <c r="C8" s="644"/>
      <c r="D8" s="644"/>
      <c r="E8" s="644"/>
      <c r="F8" s="644"/>
      <c r="G8" s="631" t="s">
        <v>13</v>
      </c>
      <c r="H8" s="631"/>
      <c r="I8" s="631"/>
      <c r="J8" s="12"/>
      <c r="K8" s="629" t="s">
        <v>14</v>
      </c>
      <c r="L8" s="629"/>
      <c r="M8" s="629"/>
      <c r="N8" s="629"/>
      <c r="O8" s="629"/>
      <c r="P8" s="629"/>
      <c r="Q8" s="629"/>
      <c r="R8" s="629"/>
      <c r="S8" s="629"/>
      <c r="T8" s="629"/>
      <c r="U8" s="629"/>
      <c r="V8" s="629"/>
      <c r="W8" s="629"/>
      <c r="X8" s="629"/>
      <c r="Y8" s="629"/>
      <c r="Z8" s="629"/>
      <c r="AA8" s="629"/>
      <c r="AB8" s="629"/>
      <c r="AC8" s="629"/>
      <c r="AD8" s="629"/>
      <c r="AE8" s="629"/>
      <c r="AF8" s="629"/>
      <c r="AG8" s="629"/>
      <c r="AH8" s="629"/>
      <c r="AI8" s="12"/>
      <c r="AJ8" s="12"/>
      <c r="AK8" s="631"/>
      <c r="AL8" s="631"/>
      <c r="AM8" s="631"/>
      <c r="AN8" s="631"/>
      <c r="AO8" s="631"/>
      <c r="AP8" s="631"/>
      <c r="AQ8" s="631"/>
      <c r="AR8" s="631"/>
      <c r="AS8" s="631"/>
      <c r="AT8" s="201"/>
      <c r="AU8" s="201"/>
      <c r="AV8" s="201"/>
      <c r="AW8" s="201"/>
      <c r="AX8" s="201"/>
      <c r="AY8" s="201"/>
      <c r="AZ8" s="201"/>
      <c r="BA8" s="201"/>
      <c r="BB8" s="201"/>
      <c r="BC8" s="201"/>
      <c r="BD8" s="201"/>
      <c r="BE8" s="201"/>
      <c r="BF8" s="201"/>
      <c r="BG8" s="201"/>
      <c r="BH8" s="201"/>
      <c r="BI8" s="201"/>
      <c r="BJ8" s="201"/>
      <c r="BK8" s="201"/>
      <c r="BL8" s="201"/>
      <c r="BM8" s="201"/>
      <c r="BN8" s="201"/>
      <c r="BO8" s="201"/>
      <c r="BP8" s="201"/>
      <c r="BQ8" s="201"/>
      <c r="BR8" s="201"/>
      <c r="BS8" s="201"/>
      <c r="BT8" s="201"/>
      <c r="BU8" s="201"/>
      <c r="BV8" s="201"/>
      <c r="BW8" s="201"/>
      <c r="BX8" s="201"/>
      <c r="BY8" s="201"/>
      <c r="BZ8" s="201"/>
      <c r="CA8" s="201"/>
      <c r="CB8" s="201"/>
      <c r="CC8" s="201"/>
      <c r="CD8" s="201"/>
      <c r="CE8" s="201"/>
      <c r="CF8" s="201"/>
      <c r="CG8" s="201"/>
      <c r="CH8" s="201"/>
      <c r="CI8" s="201"/>
      <c r="CJ8" s="201"/>
      <c r="CK8" s="201"/>
      <c r="CL8" s="201"/>
      <c r="CM8" s="201"/>
      <c r="CN8" s="201"/>
      <c r="CO8" s="201"/>
      <c r="CP8" s="201"/>
      <c r="CQ8" s="201"/>
      <c r="CR8" s="201"/>
      <c r="CS8" s="201"/>
      <c r="CT8" s="201"/>
      <c r="CU8" s="201"/>
      <c r="CV8" s="201"/>
      <c r="CW8" s="201"/>
      <c r="CX8" s="201"/>
      <c r="CY8" s="201"/>
      <c r="CZ8" s="201"/>
      <c r="DA8" s="201"/>
      <c r="DB8" s="201"/>
      <c r="DC8" s="201"/>
      <c r="DD8" s="201"/>
      <c r="DE8" s="201"/>
      <c r="DF8" s="201"/>
      <c r="DG8" s="201"/>
      <c r="DH8" s="201"/>
      <c r="DI8" s="201"/>
      <c r="DJ8" s="201"/>
      <c r="DK8" t="s">
        <v>18</v>
      </c>
    </row>
    <row r="9" spans="1:115" ht="15" x14ac:dyDescent="0.25">
      <c r="A9" s="630" t="s">
        <v>16</v>
      </c>
      <c r="B9" s="630"/>
      <c r="C9" s="630"/>
      <c r="D9" s="630"/>
      <c r="E9" s="630"/>
      <c r="F9" s="630"/>
      <c r="G9" s="25"/>
      <c r="H9" s="242" t="str">
        <f>IF('Project Data'!G9=0,"Specify",'Project Data'!G9)</f>
        <v>Specify</v>
      </c>
      <c r="I9" s="230"/>
      <c r="J9" s="133" t="str">
        <f>'Project Data'!K9</f>
        <v xml:space="preserve"> </v>
      </c>
      <c r="K9" s="230"/>
      <c r="L9" s="230"/>
      <c r="M9" s="230"/>
      <c r="N9" s="230"/>
      <c r="O9" s="230"/>
      <c r="P9" s="230"/>
      <c r="Q9" s="230"/>
      <c r="R9" s="230"/>
      <c r="S9" s="230"/>
      <c r="T9" s="230"/>
      <c r="U9" s="230"/>
      <c r="V9" s="230"/>
      <c r="W9" s="230"/>
      <c r="X9" s="230"/>
      <c r="Y9" s="230"/>
      <c r="Z9" s="230"/>
      <c r="AA9" s="230"/>
      <c r="AB9" s="230"/>
      <c r="AC9" s="230"/>
      <c r="AD9" s="230"/>
      <c r="AE9" s="230"/>
      <c r="AF9" s="230"/>
      <c r="AG9" s="230"/>
      <c r="AH9" s="230"/>
      <c r="AI9" s="28"/>
      <c r="AJ9" s="28"/>
      <c r="AK9" s="28"/>
      <c r="AL9" s="28"/>
      <c r="AM9" s="28"/>
      <c r="AN9" s="28"/>
      <c r="AO9" s="28"/>
      <c r="AP9" s="28"/>
      <c r="AQ9" s="28"/>
      <c r="AR9" s="28"/>
      <c r="AS9" s="28"/>
      <c r="AT9" s="201"/>
      <c r="AU9" s="201"/>
      <c r="AV9" s="201"/>
      <c r="AW9" s="201"/>
      <c r="AX9" s="201"/>
      <c r="AY9" s="201"/>
      <c r="AZ9" s="201"/>
      <c r="BA9" s="201"/>
      <c r="BB9" s="201"/>
      <c r="BC9" s="201"/>
      <c r="BD9" s="201"/>
      <c r="BE9" s="201"/>
      <c r="BF9" s="201"/>
      <c r="BG9" s="201"/>
      <c r="BH9" s="201"/>
      <c r="BI9" s="201"/>
      <c r="BJ9" s="201"/>
      <c r="BK9" s="201"/>
      <c r="BL9" s="201"/>
      <c r="BM9" s="201"/>
      <c r="BN9" s="201"/>
      <c r="BO9" s="201"/>
      <c r="BP9" s="201"/>
      <c r="BQ9" s="201"/>
      <c r="BR9" s="201"/>
      <c r="BS9" s="201"/>
      <c r="BT9" s="201"/>
      <c r="BU9" s="201"/>
      <c r="BV9" s="201"/>
      <c r="BW9" s="201"/>
      <c r="BX9" s="201"/>
      <c r="BY9" s="201"/>
      <c r="BZ9" s="201"/>
      <c r="CA9" s="201"/>
      <c r="CB9" s="201"/>
      <c r="CC9" s="201"/>
      <c r="CD9" s="201"/>
      <c r="CE9" s="201"/>
      <c r="CF9" s="201"/>
      <c r="CG9" s="201"/>
      <c r="CH9" s="201"/>
      <c r="CI9" s="201"/>
      <c r="CJ9" s="201"/>
      <c r="CK9" s="201"/>
      <c r="CL9" s="201"/>
      <c r="CM9" s="201"/>
      <c r="CN9" s="201"/>
      <c r="CO9" s="201"/>
      <c r="CP9" s="201"/>
      <c r="CQ9" s="201"/>
      <c r="CR9" s="201"/>
      <c r="CS9" s="201"/>
      <c r="CT9" s="201"/>
      <c r="CU9" s="201"/>
      <c r="CV9" s="201"/>
      <c r="CW9" s="201"/>
      <c r="CX9" s="201"/>
      <c r="CY9" s="201"/>
      <c r="CZ9" s="201"/>
      <c r="DA9" s="201"/>
      <c r="DB9" s="201"/>
      <c r="DC9" s="201"/>
      <c r="DD9" s="201"/>
      <c r="DE9" s="201"/>
      <c r="DF9" s="201"/>
      <c r="DG9" s="201"/>
      <c r="DH9" s="201"/>
      <c r="DI9" s="201"/>
      <c r="DJ9" s="201"/>
      <c r="DK9" s="201" t="s">
        <v>20</v>
      </c>
    </row>
    <row r="10" spans="1:115" ht="15" x14ac:dyDescent="0.25">
      <c r="A10" s="630" t="s">
        <v>19</v>
      </c>
      <c r="B10" s="630"/>
      <c r="C10" s="630"/>
      <c r="D10" s="630"/>
      <c r="E10" s="630"/>
      <c r="F10" s="630"/>
      <c r="G10" s="25"/>
      <c r="H10" s="242" t="str">
        <f>IF('Project Data'!G10=0,"Specify",'Project Data'!G10)</f>
        <v>Specify</v>
      </c>
      <c r="I10" s="230"/>
      <c r="J10" s="133">
        <f>'Project Data'!K10</f>
        <v>0</v>
      </c>
      <c r="K10" s="230"/>
      <c r="L10" s="230"/>
      <c r="M10" s="230"/>
      <c r="N10" s="230"/>
      <c r="O10" s="230"/>
      <c r="P10" s="230"/>
      <c r="Q10" s="230"/>
      <c r="R10" s="230"/>
      <c r="S10" s="230"/>
      <c r="T10" s="230"/>
      <c r="U10" s="230"/>
      <c r="V10" s="230"/>
      <c r="W10" s="230"/>
      <c r="X10" s="230"/>
      <c r="Y10" s="230"/>
      <c r="Z10" s="230"/>
      <c r="AA10" s="230"/>
      <c r="AB10" s="230"/>
      <c r="AC10" s="230"/>
      <c r="AD10" s="230"/>
      <c r="AE10" s="230"/>
      <c r="AF10" s="230"/>
      <c r="AG10" s="230"/>
      <c r="AH10" s="230"/>
      <c r="AI10" s="28"/>
      <c r="AJ10" s="28"/>
      <c r="AK10" s="28"/>
      <c r="AL10" s="28"/>
      <c r="AM10" s="28"/>
      <c r="AN10" s="28"/>
      <c r="AO10" s="28"/>
      <c r="AP10" s="28"/>
      <c r="AQ10" s="28"/>
      <c r="AR10" s="28"/>
      <c r="AS10" s="28"/>
      <c r="AT10" s="201"/>
      <c r="AU10" s="201"/>
      <c r="AV10" s="201"/>
      <c r="AW10" s="201"/>
      <c r="AX10" s="201"/>
      <c r="AY10" s="201"/>
      <c r="AZ10" s="201"/>
      <c r="BA10" s="201"/>
      <c r="BB10" s="201"/>
      <c r="BC10" s="201"/>
      <c r="BD10" s="201"/>
      <c r="BE10" s="243"/>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t="s">
        <v>22</v>
      </c>
    </row>
    <row r="11" spans="1:115" ht="15" x14ac:dyDescent="0.25">
      <c r="A11" s="630" t="s">
        <v>21</v>
      </c>
      <c r="B11" s="630"/>
      <c r="C11" s="630"/>
      <c r="D11" s="630"/>
      <c r="E11" s="630"/>
      <c r="F11" s="630"/>
      <c r="G11" s="25"/>
      <c r="H11" s="242" t="str">
        <f>IF('Project Data'!G11=0,"Specify",'Project Data'!G11)</f>
        <v>Specify</v>
      </c>
      <c r="I11" s="230"/>
      <c r="J11" s="133">
        <f>'Project Data'!K11</f>
        <v>0</v>
      </c>
      <c r="K11" s="230"/>
      <c r="L11" s="230"/>
      <c r="M11" s="230"/>
      <c r="N11" s="230"/>
      <c r="O11" s="230"/>
      <c r="P11" s="230"/>
      <c r="Q11" s="230"/>
      <c r="R11" s="230"/>
      <c r="S11" s="230"/>
      <c r="T11" s="230"/>
      <c r="U11" s="230"/>
      <c r="V11" s="230"/>
      <c r="W11" s="230"/>
      <c r="X11" s="230"/>
      <c r="Y11" s="230"/>
      <c r="Z11" s="230"/>
      <c r="AA11" s="230"/>
      <c r="AB11" s="230"/>
      <c r="AC11" s="230"/>
      <c r="AD11" s="230"/>
      <c r="AE11" s="230"/>
      <c r="AF11" s="230"/>
      <c r="AG11" s="230"/>
      <c r="AH11" s="230"/>
      <c r="AI11" s="28"/>
      <c r="AJ11" s="28"/>
      <c r="AK11" s="28"/>
      <c r="AL11" s="28"/>
      <c r="AM11" s="28"/>
      <c r="AN11" s="28"/>
      <c r="AO11" s="28"/>
      <c r="AP11" s="28"/>
      <c r="AQ11" s="28"/>
      <c r="AR11" s="28"/>
      <c r="AS11" s="28"/>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row>
    <row r="12" spans="1:115" x14ac:dyDescent="0.25">
      <c r="A12" s="351" t="s">
        <v>23</v>
      </c>
      <c r="B12" s="351"/>
      <c r="C12" s="351"/>
      <c r="D12" s="351"/>
      <c r="E12" s="351"/>
      <c r="F12" s="351"/>
      <c r="G12" s="201"/>
      <c r="H12" s="244">
        <f>'Project Data'!K12</f>
        <v>0</v>
      </c>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c r="AL12" s="72"/>
      <c r="AM12" s="72"/>
      <c r="AN12" s="72"/>
      <c r="AO12" s="72"/>
      <c r="AP12" s="72"/>
      <c r="AQ12" s="72"/>
      <c r="AR12" s="72"/>
      <c r="AS12" s="72"/>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1"/>
    </row>
    <row r="13" spans="1:115" ht="12.75" customHeight="1" x14ac:dyDescent="0.25">
      <c r="A13" s="351" t="s">
        <v>24</v>
      </c>
      <c r="B13" s="351"/>
      <c r="C13" s="351"/>
      <c r="D13" s="351"/>
      <c r="E13" s="351"/>
      <c r="F13" s="351"/>
      <c r="G13" s="351"/>
      <c r="H13" s="201"/>
      <c r="I13" s="133"/>
      <c r="J13" s="645" t="str">
        <f>IF('Project Data'!K13=0,"Specify",'Project Data'!K13)</f>
        <v>Specify</v>
      </c>
      <c r="K13" s="645"/>
      <c r="L13" s="645"/>
      <c r="M13" s="645"/>
      <c r="N13" s="645"/>
      <c r="O13" s="645"/>
      <c r="P13" s="645"/>
      <c r="Q13" s="645"/>
      <c r="R13" s="645"/>
      <c r="S13" s="645"/>
      <c r="T13" s="645"/>
      <c r="U13" s="645"/>
      <c r="V13" s="645"/>
      <c r="W13" s="645"/>
      <c r="X13" s="645"/>
      <c r="Y13" s="645"/>
      <c r="Z13" s="645"/>
      <c r="AA13" s="645"/>
      <c r="AB13" s="645"/>
      <c r="AC13" s="645"/>
      <c r="AD13" s="645"/>
      <c r="AE13" s="645"/>
      <c r="AF13" s="645"/>
      <c r="AG13" s="645"/>
      <c r="AH13" s="645"/>
      <c r="AI13" s="645"/>
      <c r="AJ13" s="645"/>
      <c r="AK13" s="645"/>
      <c r="AL13" s="645"/>
      <c r="AM13" s="645"/>
      <c r="AN13" s="645"/>
      <c r="AO13" s="645"/>
      <c r="AP13" s="645"/>
      <c r="AQ13" s="645"/>
      <c r="AR13" s="645"/>
      <c r="AS13" s="244"/>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1"/>
      <c r="CO13" s="201"/>
      <c r="CP13" s="201"/>
      <c r="CQ13" s="201"/>
      <c r="CR13" s="201"/>
      <c r="CS13" s="201"/>
      <c r="CT13" s="201"/>
      <c r="CU13" s="201"/>
      <c r="CV13" s="201"/>
      <c r="CW13" s="201"/>
      <c r="CX13" s="201"/>
      <c r="CY13" s="201"/>
      <c r="CZ13" s="201"/>
      <c r="DA13" s="201"/>
      <c r="DB13" s="201"/>
      <c r="DC13" s="201"/>
      <c r="DD13" s="201"/>
      <c r="DE13" s="201"/>
      <c r="DF13" s="201"/>
      <c r="DG13" s="201"/>
      <c r="DH13" s="201"/>
      <c r="DI13" s="201"/>
      <c r="DJ13" s="201"/>
      <c r="DK13"/>
    </row>
    <row r="14" spans="1:115" ht="12.75" customHeight="1" x14ac:dyDescent="0.25">
      <c r="A14" s="351" t="s">
        <v>27</v>
      </c>
      <c r="B14" s="351"/>
      <c r="C14" s="351"/>
      <c r="D14" s="351"/>
      <c r="E14" s="351"/>
      <c r="F14" s="351"/>
      <c r="G14" s="351"/>
      <c r="H14" s="201"/>
      <c r="I14" s="133"/>
      <c r="J14" s="645" t="str">
        <f>IF('Project Data'!K16=0,"Specify",'Project Data'!K16)</f>
        <v>Specify</v>
      </c>
      <c r="K14" s="645"/>
      <c r="L14" s="645"/>
      <c r="M14" s="645"/>
      <c r="N14" s="645"/>
      <c r="O14" s="645"/>
      <c r="P14" s="645"/>
      <c r="Q14" s="645"/>
      <c r="R14" s="645"/>
      <c r="S14" s="645"/>
      <c r="T14" s="645"/>
      <c r="U14" s="645"/>
      <c r="V14" s="645"/>
      <c r="W14" s="645"/>
      <c r="X14" s="645"/>
      <c r="Y14" s="645"/>
      <c r="Z14" s="645"/>
      <c r="AA14" s="645"/>
      <c r="AB14" s="645"/>
      <c r="AC14" s="645"/>
      <c r="AD14" s="645"/>
      <c r="AE14" s="645"/>
      <c r="AF14" s="645"/>
      <c r="AG14" s="645"/>
      <c r="AH14" s="645"/>
      <c r="AI14" s="645"/>
      <c r="AJ14" s="645"/>
      <c r="AK14" s="645"/>
      <c r="AL14" s="645"/>
      <c r="AM14" s="645"/>
      <c r="AN14" s="645"/>
      <c r="AO14" s="645"/>
      <c r="AP14" s="645"/>
      <c r="AQ14" s="645"/>
      <c r="AR14" s="645"/>
      <c r="AS14" s="343"/>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1"/>
      <c r="CO14" s="201"/>
      <c r="CP14" s="201"/>
      <c r="CQ14" s="201"/>
      <c r="CR14" s="201"/>
      <c r="CS14" s="201"/>
      <c r="CT14" s="201"/>
      <c r="CU14" s="201"/>
      <c r="CV14" s="201"/>
      <c r="CW14" s="201"/>
      <c r="CX14" s="201"/>
      <c r="CY14" s="201"/>
      <c r="CZ14" s="201"/>
      <c r="DA14" s="201"/>
      <c r="DB14" s="201"/>
      <c r="DC14" s="201"/>
      <c r="DD14" s="201"/>
      <c r="DE14" s="201"/>
      <c r="DF14" s="201"/>
      <c r="DG14" s="201"/>
      <c r="DH14" s="201"/>
      <c r="DI14" s="201"/>
      <c r="DJ14" s="201"/>
      <c r="DK14" s="201" t="s">
        <v>1</v>
      </c>
    </row>
    <row r="15" spans="1:115" ht="12.75" customHeight="1" x14ac:dyDescent="0.25">
      <c r="A15" s="351" t="s">
        <v>28</v>
      </c>
      <c r="B15" s="351"/>
      <c r="C15" s="351"/>
      <c r="D15" s="351"/>
      <c r="E15" s="351"/>
      <c r="F15" s="351"/>
      <c r="G15" s="351"/>
      <c r="H15" s="201"/>
      <c r="I15" s="133"/>
      <c r="J15" s="645" t="str">
        <f>IF('Project Data'!K17=0,"Specify",'Project Data'!K17)</f>
        <v>Specify</v>
      </c>
      <c r="K15" s="645"/>
      <c r="L15" s="645"/>
      <c r="M15" s="645"/>
      <c r="N15" s="645"/>
      <c r="O15" s="645"/>
      <c r="P15" s="645"/>
      <c r="Q15" s="645"/>
      <c r="R15" s="645"/>
      <c r="S15" s="645"/>
      <c r="T15" s="645"/>
      <c r="U15" s="645"/>
      <c r="V15" s="645"/>
      <c r="W15" s="645"/>
      <c r="X15" s="645"/>
      <c r="Y15" s="645"/>
      <c r="Z15" s="645"/>
      <c r="AA15" s="645"/>
      <c r="AB15" s="645"/>
      <c r="AC15" s="645"/>
      <c r="AD15" s="645"/>
      <c r="AE15" s="645"/>
      <c r="AF15" s="645"/>
      <c r="AG15" s="645"/>
      <c r="AH15" s="645"/>
      <c r="AI15" s="645"/>
      <c r="AJ15" s="645"/>
      <c r="AK15" s="645"/>
      <c r="AL15" s="645"/>
      <c r="AM15" s="645"/>
      <c r="AN15" s="645"/>
      <c r="AO15" s="645"/>
      <c r="AP15" s="645"/>
      <c r="AQ15" s="645"/>
      <c r="AR15" s="645"/>
      <c r="AS15" s="343"/>
      <c r="AT15" s="201"/>
      <c r="AU15" s="201"/>
      <c r="AV15" s="201"/>
      <c r="AW15" s="201"/>
      <c r="AX15" s="201"/>
      <c r="AY15" s="201"/>
      <c r="AZ15" s="201"/>
      <c r="BA15" s="201"/>
      <c r="BB15" s="201"/>
      <c r="BC15" s="201"/>
      <c r="BD15" s="201"/>
      <c r="BE15" s="201"/>
      <c r="BF15" s="201"/>
      <c r="BG15" s="201"/>
      <c r="BH15" s="201"/>
      <c r="BI15" s="201"/>
      <c r="BJ15" s="201"/>
      <c r="BK15" s="201"/>
      <c r="BL15" s="201"/>
      <c r="BM15" s="201"/>
      <c r="BN15" s="201"/>
      <c r="BO15" s="201"/>
      <c r="BP15" s="201"/>
      <c r="BQ15" s="201"/>
      <c r="BR15" s="201"/>
      <c r="BS15" s="201"/>
      <c r="BT15" s="201"/>
      <c r="BU15" s="201"/>
      <c r="BV15" s="201"/>
      <c r="BW15" s="201"/>
      <c r="BX15" s="201"/>
      <c r="BY15" s="201"/>
      <c r="BZ15" s="201"/>
      <c r="CA15" s="201"/>
      <c r="CB15" s="201"/>
      <c r="CC15" s="201"/>
      <c r="CD15" s="201"/>
      <c r="CE15" s="201"/>
      <c r="CF15" s="201"/>
      <c r="CG15" s="201"/>
      <c r="CH15" s="201"/>
      <c r="CI15" s="201"/>
      <c r="CJ15" s="201"/>
      <c r="CK15" s="201"/>
      <c r="CL15" s="201"/>
      <c r="CM15" s="201"/>
      <c r="CN15" s="201"/>
      <c r="CO15" s="201"/>
      <c r="CP15" s="201"/>
      <c r="CQ15" s="201"/>
      <c r="CR15" s="201"/>
      <c r="CS15" s="201"/>
      <c r="CT15" s="201"/>
      <c r="CU15" s="201"/>
      <c r="CV15" s="201" t="s">
        <v>17</v>
      </c>
      <c r="CW15" s="201"/>
      <c r="CX15" s="201"/>
      <c r="CY15" s="201"/>
      <c r="CZ15" s="201"/>
      <c r="DA15" s="201"/>
      <c r="DB15" s="201"/>
      <c r="DC15" s="201"/>
      <c r="DD15" s="201"/>
      <c r="DE15" s="201"/>
      <c r="DF15" s="201"/>
      <c r="DG15" s="201"/>
      <c r="DH15" s="201"/>
      <c r="DI15" s="201"/>
      <c r="DJ15" s="201"/>
      <c r="DK15" t="s">
        <v>4</v>
      </c>
    </row>
    <row r="16" spans="1:115" ht="13.8" thickBot="1" x14ac:dyDescent="0.3">
      <c r="A16" s="351"/>
      <c r="B16" s="351"/>
      <c r="C16" s="351"/>
      <c r="D16" s="351"/>
      <c r="E16" s="351"/>
      <c r="F16" s="351"/>
      <c r="G16" s="351"/>
      <c r="H16" s="201"/>
      <c r="I16" s="133"/>
      <c r="J16" s="343"/>
      <c r="K16" s="244"/>
      <c r="L16" s="244"/>
      <c r="M16" s="244"/>
      <c r="N16" s="244"/>
      <c r="O16" s="244"/>
      <c r="P16" s="244"/>
      <c r="Q16" s="244"/>
      <c r="R16" s="244"/>
      <c r="S16" s="244"/>
      <c r="T16" s="244"/>
      <c r="U16" s="244"/>
      <c r="V16" s="244"/>
      <c r="W16" s="244"/>
      <c r="X16" s="244"/>
      <c r="Y16" s="244"/>
      <c r="Z16" s="244"/>
      <c r="AA16" s="244"/>
      <c r="AB16" s="244"/>
      <c r="AC16" s="244"/>
      <c r="AD16" s="244"/>
      <c r="AE16" s="244"/>
      <c r="AF16" s="244"/>
      <c r="AG16" s="244"/>
      <c r="AH16" s="244"/>
      <c r="AI16" s="244"/>
      <c r="AJ16" s="244"/>
      <c r="AK16" s="244"/>
      <c r="AL16" s="244"/>
      <c r="AM16" s="244"/>
      <c r="AN16" s="244"/>
      <c r="AO16" s="244"/>
      <c r="AP16" s="244"/>
      <c r="AQ16" s="244"/>
      <c r="AR16" s="244"/>
      <c r="AS16" s="244"/>
      <c r="AT16" s="201"/>
      <c r="AU16" s="201"/>
      <c r="AV16" s="201"/>
      <c r="AW16" s="201"/>
      <c r="AX16" s="201"/>
      <c r="AY16" s="201"/>
      <c r="AZ16" s="201"/>
      <c r="BA16" s="201"/>
      <c r="BB16" s="201"/>
      <c r="BC16" s="201"/>
      <c r="BD16" s="645"/>
      <c r="BE16" s="646"/>
      <c r="BF16" s="646"/>
      <c r="BG16" s="646"/>
      <c r="BH16" s="646"/>
      <c r="BI16" s="646"/>
      <c r="BJ16" s="646"/>
      <c r="BK16" s="646"/>
      <c r="BL16" s="646"/>
      <c r="BM16" s="646"/>
      <c r="BN16" s="646"/>
      <c r="BO16" s="646"/>
      <c r="BP16" s="646"/>
      <c r="BQ16" s="646"/>
      <c r="BR16" s="646"/>
      <c r="BS16" s="646"/>
      <c r="BT16" s="646"/>
      <c r="BU16" s="646"/>
      <c r="BV16" s="646"/>
      <c r="BW16" s="646"/>
      <c r="BX16" s="646"/>
      <c r="BY16" s="646"/>
      <c r="BZ16" s="646"/>
      <c r="CA16" s="646"/>
      <c r="CB16" s="646"/>
      <c r="CC16" s="646"/>
      <c r="CD16" s="646"/>
      <c r="CE16" s="646"/>
      <c r="CF16" s="646"/>
      <c r="CG16" s="646"/>
      <c r="CH16" s="646"/>
      <c r="CI16" s="646"/>
      <c r="CJ16" s="646"/>
      <c r="CK16" s="646"/>
      <c r="CL16" s="646"/>
      <c r="CM16" s="646"/>
      <c r="CN16" s="646"/>
      <c r="CO16" s="646"/>
      <c r="CP16" s="646"/>
      <c r="CQ16" s="646"/>
      <c r="CR16" s="201"/>
      <c r="CS16" s="201"/>
      <c r="CT16" s="201"/>
      <c r="CU16" s="201"/>
      <c r="CV16" s="201"/>
      <c r="CW16" s="201"/>
      <c r="CX16" s="201"/>
      <c r="CY16" s="201"/>
      <c r="CZ16" s="201" t="s">
        <v>210</v>
      </c>
      <c r="DA16" s="201"/>
      <c r="DB16" s="201"/>
      <c r="DC16" s="201"/>
      <c r="DD16" s="201"/>
      <c r="DE16" s="201"/>
      <c r="DF16" s="201"/>
      <c r="DG16" s="201"/>
      <c r="DH16" s="201"/>
      <c r="DI16" s="201"/>
      <c r="DJ16" s="201"/>
      <c r="DK16" t="s">
        <v>7</v>
      </c>
    </row>
    <row r="17" spans="1:165" s="1" customFormat="1" ht="16.2" thickBot="1" x14ac:dyDescent="0.35">
      <c r="A17" s="45" t="s">
        <v>211</v>
      </c>
      <c r="B17" s="201"/>
      <c r="C17" s="201"/>
      <c r="D17" s="201"/>
      <c r="E17" s="201"/>
      <c r="F17" s="201"/>
      <c r="G17" s="201"/>
      <c r="H17" s="201"/>
      <c r="I17" s="201"/>
      <c r="J17" s="694">
        <f>'Project Data'!AO2</f>
        <v>0</v>
      </c>
      <c r="K17" s="695"/>
      <c r="L17" s="696"/>
      <c r="M17" s="201"/>
      <c r="N17" s="201"/>
      <c r="O17" s="201"/>
      <c r="P17" s="201"/>
      <c r="Q17" s="201"/>
      <c r="S17" s="201"/>
      <c r="T17" s="201"/>
      <c r="U17" s="110"/>
      <c r="W17" s="201"/>
      <c r="X17" s="133"/>
      <c r="Z17" s="201"/>
      <c r="AA17" s="201"/>
      <c r="AB17" s="201"/>
      <c r="AC17" s="201"/>
      <c r="AD17" s="201"/>
      <c r="AE17" s="201"/>
      <c r="AG17" s="201"/>
      <c r="AH17" s="201"/>
      <c r="AL17" s="345"/>
      <c r="AM17" s="345"/>
      <c r="AN17" s="345"/>
      <c r="AP17" s="345"/>
      <c r="AR17" s="211"/>
      <c r="AS17" s="345"/>
      <c r="CZ17" s="201" t="s">
        <v>212</v>
      </c>
      <c r="DK17" t="s">
        <v>8</v>
      </c>
    </row>
    <row r="18" spans="1:165" s="1" customFormat="1" ht="6" customHeight="1" x14ac:dyDescent="0.3">
      <c r="A18" s="318"/>
      <c r="B18" s="201"/>
      <c r="C18" s="201"/>
      <c r="D18" s="201"/>
      <c r="E18" s="201"/>
      <c r="F18" s="201"/>
      <c r="G18" s="201"/>
      <c r="H18" s="201"/>
      <c r="I18" s="201"/>
      <c r="J18" s="201"/>
      <c r="K18" s="201"/>
      <c r="L18" s="201"/>
      <c r="M18" s="201"/>
      <c r="N18" s="201"/>
      <c r="O18" s="201"/>
      <c r="P18" s="201"/>
      <c r="Q18" s="201"/>
      <c r="R18" s="201"/>
      <c r="S18" s="201"/>
      <c r="T18" s="201"/>
      <c r="U18" s="201"/>
      <c r="W18" s="201"/>
      <c r="X18" s="201"/>
      <c r="Y18" s="201"/>
      <c r="Z18" s="201"/>
      <c r="AA18" s="201"/>
      <c r="AB18" s="201"/>
      <c r="AC18" s="201"/>
      <c r="AD18" s="201"/>
      <c r="AE18" s="201"/>
      <c r="AF18" s="201"/>
      <c r="AG18" s="201"/>
      <c r="AH18" s="201"/>
      <c r="AI18" s="345"/>
      <c r="AJ18" s="345"/>
      <c r="AK18" s="345"/>
      <c r="AL18" s="345"/>
      <c r="AM18" s="345"/>
      <c r="AN18" s="345"/>
      <c r="AO18" s="345"/>
      <c r="AP18" s="345"/>
      <c r="AQ18" s="345"/>
      <c r="AR18" s="345"/>
      <c r="AS18" s="345"/>
      <c r="CZ18" s="1" t="s">
        <v>213</v>
      </c>
    </row>
    <row r="19" spans="1:165" s="1" customFormat="1" ht="12.75" customHeight="1" x14ac:dyDescent="0.25">
      <c r="A19" s="72"/>
      <c r="B19" s="201" t="str">
        <f>IF(J17="Appeal","Justification:","")</f>
        <v/>
      </c>
      <c r="C19" s="201"/>
      <c r="D19" s="201"/>
      <c r="E19" s="201"/>
      <c r="F19" s="201"/>
      <c r="G19" s="201"/>
      <c r="H19" s="201"/>
      <c r="I19" s="201"/>
      <c r="J19" s="201"/>
      <c r="K19" s="201"/>
      <c r="L19" s="201"/>
      <c r="M19" s="201"/>
      <c r="N19" s="201"/>
      <c r="O19" s="201"/>
      <c r="P19" s="201"/>
      <c r="Q19" s="201"/>
      <c r="R19" s="201"/>
      <c r="S19" s="201"/>
      <c r="T19" s="201"/>
      <c r="U19" s="201"/>
      <c r="V19" s="201"/>
      <c r="W19" s="201"/>
      <c r="X19" s="201"/>
      <c r="Y19" s="201"/>
      <c r="Z19" s="201"/>
      <c r="AA19" s="201"/>
      <c r="AB19" s="201"/>
      <c r="AC19" s="201"/>
      <c r="AD19" s="201"/>
      <c r="AE19" s="201"/>
      <c r="AF19" s="201"/>
      <c r="AG19" s="201"/>
      <c r="AH19" s="72"/>
      <c r="AL19" s="345"/>
      <c r="AM19" s="345"/>
      <c r="AN19" s="345"/>
      <c r="AO19" s="345"/>
      <c r="AP19" s="345"/>
      <c r="AQ19" s="345"/>
      <c r="AR19" s="345"/>
      <c r="AS19" s="345"/>
    </row>
    <row r="20" spans="1:165" s="1" customFormat="1" ht="46.5" customHeight="1" x14ac:dyDescent="0.25">
      <c r="A20" s="72"/>
      <c r="B20" s="201"/>
      <c r="C20" s="691"/>
      <c r="D20" s="692"/>
      <c r="E20" s="692"/>
      <c r="F20" s="692"/>
      <c r="G20" s="692"/>
      <c r="H20" s="692"/>
      <c r="I20" s="692"/>
      <c r="J20" s="692"/>
      <c r="K20" s="692"/>
      <c r="L20" s="692"/>
      <c r="M20" s="692"/>
      <c r="N20" s="692"/>
      <c r="O20" s="692"/>
      <c r="P20" s="692"/>
      <c r="Q20" s="692"/>
      <c r="R20" s="692"/>
      <c r="S20" s="692"/>
      <c r="T20" s="692"/>
      <c r="U20" s="692"/>
      <c r="V20" s="692"/>
      <c r="W20" s="692"/>
      <c r="X20" s="692"/>
      <c r="Y20" s="692"/>
      <c r="Z20" s="692"/>
      <c r="AA20" s="692"/>
      <c r="AB20" s="692"/>
      <c r="AC20" s="692"/>
      <c r="AD20" s="692"/>
      <c r="AE20" s="692"/>
      <c r="AF20" s="692"/>
      <c r="AG20" s="692"/>
      <c r="AH20" s="692"/>
      <c r="AI20" s="692"/>
      <c r="AJ20" s="692"/>
      <c r="AK20" s="692"/>
      <c r="AL20" s="692"/>
      <c r="AM20" s="692"/>
      <c r="AN20" s="692"/>
      <c r="AO20" s="692"/>
      <c r="AP20" s="692"/>
      <c r="AQ20" s="692"/>
      <c r="AR20" s="693"/>
      <c r="AS20" s="345"/>
    </row>
    <row r="21" spans="1:165" s="1" customFormat="1" ht="7.5" customHeight="1" x14ac:dyDescent="0.3">
      <c r="I21" s="344"/>
      <c r="J21" s="344"/>
      <c r="K21" s="344"/>
      <c r="L21" s="344"/>
      <c r="M21" s="344"/>
      <c r="N21" s="344"/>
      <c r="O21" s="344"/>
      <c r="P21" s="344"/>
      <c r="Q21" s="344"/>
      <c r="AL21" s="345"/>
      <c r="AM21" s="345"/>
      <c r="AN21" s="345"/>
      <c r="AO21" s="345"/>
      <c r="AP21" s="345"/>
      <c r="AQ21" s="345"/>
      <c r="AR21" s="345"/>
      <c r="AS21" s="345"/>
      <c r="AT21" s="18"/>
    </row>
    <row r="22" spans="1:165" ht="16.2" thickBot="1" x14ac:dyDescent="0.35">
      <c r="A22" s="344" t="s">
        <v>214</v>
      </c>
      <c r="B22" s="344"/>
      <c r="C22" s="344"/>
      <c r="D22" s="344"/>
      <c r="E22" s="344"/>
      <c r="F22" s="344"/>
      <c r="G22" s="344"/>
      <c r="H22" s="344"/>
      <c r="I22" s="201"/>
      <c r="J22" s="201"/>
      <c r="K22" s="201"/>
      <c r="L22" s="201"/>
      <c r="M22" s="201"/>
      <c r="N22" s="201"/>
      <c r="O22" s="201"/>
      <c r="P22" s="201"/>
      <c r="Q22" s="201"/>
      <c r="R22" s="201"/>
      <c r="S22" s="201"/>
      <c r="T22" s="201"/>
      <c r="U22" s="201"/>
      <c r="V22" s="201"/>
      <c r="W22" s="201"/>
      <c r="X22" s="201"/>
      <c r="Y22" s="201"/>
      <c r="Z22" s="201"/>
      <c r="AA22" s="201"/>
      <c r="AB22" s="201"/>
      <c r="AC22" s="201"/>
      <c r="AD22" s="201"/>
      <c r="AE22" s="201"/>
      <c r="AF22" s="201"/>
      <c r="AG22" s="201"/>
      <c r="AH22" s="201"/>
      <c r="AI22" s="201"/>
      <c r="AJ22" s="201"/>
      <c r="AK22" s="201"/>
      <c r="AL22" s="631"/>
      <c r="AM22" s="631"/>
      <c r="AN22" s="631"/>
      <c r="AO22" s="631"/>
      <c r="AP22" s="631"/>
      <c r="AQ22" s="345"/>
      <c r="AR22" s="345"/>
      <c r="AS22" s="345"/>
      <c r="AT22" s="345"/>
      <c r="AU22" s="201"/>
      <c r="AV22" s="201"/>
      <c r="AW22" s="201"/>
      <c r="AX22" s="201"/>
      <c r="AY22" s="201"/>
      <c r="AZ22" s="201"/>
      <c r="BA22" s="201"/>
      <c r="BB22" s="201"/>
      <c r="BC22" s="201"/>
      <c r="BD22" s="201"/>
      <c r="BE22" s="201"/>
      <c r="BF22" s="201"/>
      <c r="BG22" s="201"/>
      <c r="BH22" s="201"/>
      <c r="BI22" s="201"/>
      <c r="BJ22" s="201"/>
      <c r="BK22" s="201"/>
      <c r="BL22" s="201"/>
      <c r="BM22" s="201"/>
      <c r="BN22" s="201"/>
      <c r="BO22" s="201"/>
      <c r="BP22" s="201"/>
      <c r="BQ22" s="201"/>
      <c r="BR22" s="201"/>
      <c r="BS22" s="201"/>
      <c r="BT22" s="201"/>
      <c r="BU22" s="201"/>
      <c r="BV22" s="201"/>
      <c r="BW22" s="201"/>
      <c r="BX22" s="201"/>
      <c r="BY22" s="201"/>
      <c r="BZ22" s="201"/>
      <c r="CA22" s="201"/>
      <c r="CB22" s="201"/>
      <c r="CC22" s="201"/>
      <c r="CD22" s="201"/>
      <c r="CE22" s="201"/>
      <c r="CF22" s="201"/>
      <c r="CG22" s="201"/>
      <c r="CH22" s="201"/>
      <c r="CI22" s="201"/>
      <c r="CJ22" s="201"/>
      <c r="CK22" s="201"/>
      <c r="CL22" s="201"/>
      <c r="CM22" s="201"/>
      <c r="CN22" s="201"/>
      <c r="CO22" s="201"/>
      <c r="CP22" s="201"/>
      <c r="CQ22" s="201"/>
      <c r="CR22" s="201"/>
      <c r="CS22" s="201"/>
      <c r="CT22" s="201"/>
      <c r="CU22" s="201"/>
      <c r="CV22" s="201"/>
      <c r="CW22" s="201"/>
      <c r="CX22" s="201"/>
      <c r="CY22" s="201"/>
      <c r="CZ22" s="201"/>
      <c r="DA22" s="201"/>
      <c r="DB22" s="201"/>
      <c r="DC22" s="201"/>
      <c r="DD22" s="201"/>
      <c r="DE22" s="1"/>
      <c r="DF22" s="201"/>
      <c r="DG22" s="201"/>
      <c r="DH22" s="201"/>
      <c r="DI22" s="201"/>
      <c r="DJ22" s="201"/>
      <c r="DK22" s="201"/>
      <c r="DL22" s="201"/>
      <c r="DM22" s="201"/>
      <c r="DN22" s="201"/>
      <c r="DO22" s="201"/>
      <c r="DP22" s="1"/>
      <c r="DQ22" s="201"/>
      <c r="DR22" s="201"/>
      <c r="DS22" s="201"/>
      <c r="DT22" s="201"/>
      <c r="DU22" s="201"/>
      <c r="DV22" s="201"/>
      <c r="DW22" s="201"/>
      <c r="DX22" s="201"/>
      <c r="DY22" s="201"/>
      <c r="DZ22" s="201"/>
      <c r="EA22" s="201"/>
      <c r="EB22" s="201"/>
      <c r="EC22" s="201"/>
      <c r="ED22" s="201"/>
      <c r="EE22" s="201"/>
      <c r="EF22" s="201"/>
      <c r="EG22" s="201"/>
      <c r="EH22" s="201"/>
      <c r="EI22" s="201"/>
      <c r="EJ22" s="201"/>
      <c r="EK22" s="201"/>
      <c r="EL22" s="201"/>
      <c r="EM22" s="201"/>
      <c r="EN22" s="201"/>
      <c r="EO22" s="201"/>
      <c r="EP22" s="201"/>
      <c r="EQ22" s="201"/>
      <c r="ER22" s="201"/>
      <c r="ES22" s="201"/>
      <c r="ET22" s="201"/>
      <c r="EU22" s="201"/>
      <c r="EV22" s="201"/>
      <c r="EW22" s="201"/>
      <c r="EX22" s="201"/>
      <c r="EY22" s="201"/>
      <c r="EZ22" s="201"/>
      <c r="FA22" s="201"/>
      <c r="FB22" s="201"/>
      <c r="FC22" s="201"/>
      <c r="FD22" s="201"/>
      <c r="FE22" s="201"/>
      <c r="FF22" s="201"/>
      <c r="FG22" s="201"/>
      <c r="FH22" s="201"/>
      <c r="FI22" s="201"/>
    </row>
    <row r="23" spans="1:165" ht="15.6" thickBot="1" x14ac:dyDescent="0.3">
      <c r="A23" s="201"/>
      <c r="B23" s="201"/>
      <c r="C23" s="201"/>
      <c r="D23" s="13" t="s">
        <v>128</v>
      </c>
      <c r="E23" s="14"/>
      <c r="F23" s="14"/>
      <c r="G23" s="14"/>
      <c r="H23" s="14"/>
      <c r="I23" s="14"/>
      <c r="J23" s="14"/>
      <c r="K23" s="14"/>
      <c r="L23" s="14"/>
      <c r="M23" s="14"/>
      <c r="N23" s="14"/>
      <c r="O23" s="14"/>
      <c r="P23" s="14"/>
      <c r="Q23" s="14"/>
      <c r="R23" s="14"/>
      <c r="S23" s="14"/>
      <c r="T23" s="14"/>
      <c r="U23" s="14"/>
      <c r="V23" s="14"/>
      <c r="W23" s="14"/>
      <c r="X23" s="14"/>
      <c r="Y23" s="14"/>
      <c r="Z23" s="14"/>
      <c r="AA23" s="14"/>
      <c r="AB23" s="14"/>
      <c r="AC23" s="14"/>
      <c r="AD23" s="14"/>
      <c r="AE23" s="14"/>
      <c r="AF23" s="14"/>
      <c r="AG23" s="14"/>
      <c r="AH23" s="14"/>
      <c r="AI23" s="14"/>
      <c r="AJ23" s="14"/>
      <c r="AK23" s="14"/>
      <c r="AL23" s="632">
        <f>Budget!E8</f>
        <v>0</v>
      </c>
      <c r="AM23" s="633"/>
      <c r="AN23" s="633"/>
      <c r="AO23" s="633"/>
      <c r="AP23" s="634"/>
      <c r="AQ23" s="347"/>
      <c r="AR23" s="201"/>
      <c r="AS23" s="345"/>
      <c r="AT23" s="19"/>
      <c r="AU23" s="19"/>
      <c r="AV23" s="19"/>
      <c r="AW23" s="19"/>
      <c r="AX23" s="348"/>
      <c r="AY23" s="348"/>
      <c r="AZ23" s="638"/>
      <c r="BA23" s="639"/>
      <c r="BB23" s="639"/>
      <c r="BC23" s="639"/>
      <c r="BD23" s="639"/>
      <c r="BE23" s="639"/>
      <c r="BF23" s="639"/>
      <c r="BG23" s="201"/>
      <c r="BH23" s="201"/>
      <c r="BI23" s="345"/>
      <c r="BJ23" s="201"/>
      <c r="BK23" s="201"/>
      <c r="BL23" s="201"/>
      <c r="BM23" s="201"/>
      <c r="BN23" s="201"/>
      <c r="BO23" s="201"/>
      <c r="BP23" s="201"/>
      <c r="BQ23" s="201"/>
      <c r="BR23" s="201"/>
      <c r="BS23" s="201"/>
      <c r="BT23" s="201"/>
      <c r="BU23" s="201"/>
      <c r="BV23" s="201"/>
      <c r="BW23" s="201"/>
      <c r="BX23" s="201"/>
      <c r="BY23" s="201"/>
      <c r="BZ23" s="201"/>
      <c r="CA23" s="201"/>
      <c r="CB23" s="201"/>
      <c r="CC23" s="201"/>
      <c r="CD23" s="201"/>
      <c r="CE23" s="201"/>
      <c r="CF23" s="201"/>
      <c r="CG23" s="201"/>
      <c r="CH23" s="201"/>
      <c r="CI23" s="201"/>
      <c r="CJ23" s="201"/>
      <c r="CK23" s="201"/>
      <c r="CL23" s="201"/>
      <c r="CM23" s="201"/>
      <c r="CN23" s="201"/>
      <c r="CO23" s="201"/>
      <c r="CP23" s="201"/>
      <c r="CQ23" s="201"/>
      <c r="CR23" s="201"/>
      <c r="CS23" s="201"/>
      <c r="CT23" s="201"/>
      <c r="CU23" s="201"/>
      <c r="CV23" s="201"/>
      <c r="CW23" s="201"/>
      <c r="CX23" s="201"/>
      <c r="CY23" s="201"/>
      <c r="CZ23" s="201"/>
      <c r="DA23" s="201"/>
      <c r="DB23" s="201"/>
      <c r="DC23" s="201"/>
      <c r="DD23" s="201"/>
      <c r="DE23" s="201"/>
      <c r="DF23" s="201"/>
      <c r="DG23" s="201"/>
      <c r="DH23" s="201"/>
      <c r="DI23" s="201"/>
      <c r="DJ23" s="201"/>
      <c r="DK23" s="201"/>
      <c r="DL23" s="201"/>
      <c r="DM23" s="201"/>
      <c r="DN23" s="201"/>
      <c r="DO23" s="201"/>
      <c r="DP23" s="201"/>
      <c r="DQ23" s="201"/>
      <c r="DR23" s="201"/>
      <c r="DS23" s="201"/>
      <c r="DT23" s="201"/>
      <c r="DU23" s="201"/>
      <c r="DV23" s="201"/>
      <c r="DW23" s="201"/>
      <c r="DX23" s="201"/>
      <c r="DY23" s="345"/>
      <c r="DZ23" s="1"/>
      <c r="EA23" s="201"/>
      <c r="EB23" s="201"/>
      <c r="EC23" s="201"/>
      <c r="ED23" s="201"/>
      <c r="EE23" s="201"/>
      <c r="EF23" s="201"/>
      <c r="EG23" s="201"/>
      <c r="EH23" s="201"/>
      <c r="EI23" s="201"/>
      <c r="EJ23" s="201"/>
      <c r="EK23" s="201"/>
      <c r="EL23" s="201"/>
      <c r="EM23" s="201"/>
      <c r="EN23" s="201"/>
      <c r="EO23" s="201"/>
      <c r="EP23" s="201"/>
      <c r="EQ23" s="201"/>
      <c r="ER23" s="201"/>
      <c r="ES23" s="201"/>
      <c r="ET23" s="201"/>
      <c r="EU23" s="201"/>
      <c r="EV23" s="201"/>
      <c r="EW23" s="201"/>
      <c r="EX23" s="201"/>
      <c r="EY23" s="201"/>
      <c r="EZ23" s="345"/>
      <c r="FA23" s="1"/>
      <c r="FB23" s="201"/>
      <c r="FC23" s="201"/>
      <c r="FD23" s="201"/>
      <c r="FE23" s="201"/>
      <c r="FF23" s="201"/>
      <c r="FG23" s="201"/>
      <c r="FH23" s="201"/>
      <c r="FI23" s="201"/>
    </row>
    <row r="24" spans="1:165" ht="15" x14ac:dyDescent="0.25">
      <c r="A24" s="201"/>
      <c r="B24" s="201"/>
      <c r="C24" s="201"/>
      <c r="D24" s="245" t="s">
        <v>134</v>
      </c>
      <c r="E24" s="246"/>
      <c r="F24" s="246"/>
      <c r="G24" s="246"/>
      <c r="H24" s="246"/>
      <c r="I24" s="246"/>
      <c r="J24" s="246"/>
      <c r="K24" s="246"/>
      <c r="L24" s="246"/>
      <c r="M24" s="246"/>
      <c r="N24" s="246"/>
      <c r="O24" s="246"/>
      <c r="P24" s="246"/>
      <c r="Q24" s="246"/>
      <c r="R24" s="246"/>
      <c r="S24" s="246"/>
      <c r="T24" s="246"/>
      <c r="U24" s="246"/>
      <c r="V24" s="246"/>
      <c r="W24" s="246"/>
      <c r="X24" s="246"/>
      <c r="Y24" s="246"/>
      <c r="Z24" s="246"/>
      <c r="AA24" s="246"/>
      <c r="AB24" s="246"/>
      <c r="AC24" s="246"/>
      <c r="AD24" s="246"/>
      <c r="AE24" s="246"/>
      <c r="AF24" s="246"/>
      <c r="AG24" s="246"/>
      <c r="AH24" s="246"/>
      <c r="AI24" s="246"/>
      <c r="AJ24" s="246"/>
      <c r="AK24" s="246"/>
      <c r="AL24" s="635">
        <f>Budget!E11</f>
        <v>0</v>
      </c>
      <c r="AM24" s="636"/>
      <c r="AN24" s="636"/>
      <c r="AO24" s="636"/>
      <c r="AP24" s="637"/>
      <c r="AQ24" s="347"/>
      <c r="AR24" s="201"/>
      <c r="AS24" s="201"/>
      <c r="AT24" s="19"/>
      <c r="AU24" s="19"/>
      <c r="AV24" s="19"/>
      <c r="AW24" s="19"/>
      <c r="AX24" s="348"/>
      <c r="AY24" s="348"/>
      <c r="AZ24" s="640"/>
      <c r="BA24" s="639"/>
      <c r="BB24" s="639"/>
      <c r="BC24" s="639"/>
      <c r="BD24" s="639"/>
      <c r="BE24" s="639"/>
      <c r="BF24" s="639"/>
      <c r="BG24" s="201"/>
      <c r="BH24" s="201"/>
      <c r="BI24" s="345"/>
      <c r="BJ24" s="201"/>
      <c r="BK24" s="201"/>
      <c r="BL24" s="201"/>
      <c r="BM24" s="201"/>
      <c r="BN24" s="201"/>
      <c r="BO24" s="201"/>
      <c r="BP24" s="201"/>
      <c r="BQ24" s="201"/>
      <c r="BR24" s="201"/>
      <c r="BS24" s="201"/>
      <c r="BT24" s="201"/>
      <c r="BU24" s="201"/>
      <c r="BV24" s="201"/>
      <c r="BW24" s="201"/>
      <c r="BX24" s="201"/>
      <c r="BY24" s="201"/>
      <c r="BZ24" s="201"/>
      <c r="CA24" s="201"/>
      <c r="CB24" s="201"/>
      <c r="CC24" s="201"/>
      <c r="CD24" s="201"/>
      <c r="CE24" s="201"/>
      <c r="CF24" s="201"/>
      <c r="CG24" s="201"/>
      <c r="CH24" s="201"/>
      <c r="CI24" s="201"/>
      <c r="CJ24" s="201"/>
      <c r="CK24" s="201"/>
      <c r="CL24" s="201"/>
      <c r="CM24" s="201"/>
      <c r="CN24" s="201"/>
      <c r="CO24" s="201"/>
      <c r="CP24" s="201"/>
      <c r="CQ24" s="201"/>
      <c r="CR24" s="201"/>
      <c r="CS24" s="201"/>
      <c r="CT24" s="201"/>
      <c r="CU24" s="201"/>
      <c r="CV24" s="201"/>
      <c r="CW24" s="201"/>
      <c r="CX24" s="201"/>
      <c r="CY24" s="201"/>
      <c r="CZ24" s="201"/>
      <c r="DA24" s="201"/>
      <c r="DB24" s="201"/>
      <c r="DC24" s="201"/>
      <c r="DD24" s="201"/>
      <c r="DE24" s="201"/>
      <c r="DF24" s="201"/>
      <c r="DG24" s="201"/>
      <c r="DH24" s="201"/>
      <c r="DI24" s="201"/>
      <c r="DJ24" s="201"/>
      <c r="DK24" s="201"/>
      <c r="DL24" s="201"/>
      <c r="DM24" s="201"/>
      <c r="DN24" s="201"/>
      <c r="DO24" s="201"/>
      <c r="DP24" s="201"/>
      <c r="DQ24" s="201"/>
      <c r="DR24" s="201"/>
      <c r="DS24" s="201"/>
      <c r="DT24" s="201"/>
      <c r="DU24" s="201"/>
      <c r="DV24" s="201"/>
      <c r="DW24" s="201"/>
      <c r="DX24" s="201"/>
      <c r="DY24" s="345"/>
      <c r="DZ24" s="1"/>
      <c r="EA24" s="201"/>
      <c r="EB24" s="201"/>
      <c r="EC24" s="201"/>
      <c r="ED24" s="201"/>
      <c r="EE24" s="201"/>
      <c r="EF24" s="201"/>
      <c r="EG24" s="201"/>
      <c r="EH24" s="201"/>
      <c r="EI24" s="201"/>
      <c r="EJ24" s="201"/>
      <c r="EK24" s="201"/>
      <c r="EL24" s="201"/>
      <c r="EM24" s="201"/>
      <c r="EN24" s="201"/>
      <c r="EO24" s="201"/>
      <c r="EP24" s="201"/>
      <c r="EQ24" s="201"/>
      <c r="ER24" s="201"/>
      <c r="ES24" s="201"/>
      <c r="ET24" s="201"/>
      <c r="EU24" s="201"/>
      <c r="EV24" s="201"/>
      <c r="EW24" s="201"/>
      <c r="EX24" s="201"/>
      <c r="EY24" s="201"/>
      <c r="EZ24" s="345"/>
      <c r="FA24" s="1"/>
      <c r="FB24" s="201"/>
      <c r="FC24" s="201"/>
      <c r="FD24" s="201"/>
      <c r="FE24" s="201"/>
      <c r="FF24" s="201"/>
      <c r="FG24" s="201"/>
      <c r="FH24" s="201"/>
      <c r="FI24" s="201"/>
    </row>
    <row r="25" spans="1:165" x14ac:dyDescent="0.25">
      <c r="A25" s="201"/>
      <c r="B25" s="201"/>
      <c r="C25" s="201"/>
      <c r="D25" s="247" t="s">
        <v>135</v>
      </c>
      <c r="E25" s="248"/>
      <c r="F25" s="248"/>
      <c r="G25" s="248"/>
      <c r="H25" s="248"/>
      <c r="I25" s="248"/>
      <c r="J25" s="248"/>
      <c r="K25" s="248"/>
      <c r="L25" s="248"/>
      <c r="M25" s="248"/>
      <c r="N25" s="248"/>
      <c r="O25" s="248"/>
      <c r="P25" s="248"/>
      <c r="Q25" s="248"/>
      <c r="R25" s="248"/>
      <c r="S25" s="248"/>
      <c r="T25" s="248"/>
      <c r="U25" s="248"/>
      <c r="V25" s="248"/>
      <c r="W25" s="248"/>
      <c r="X25" s="248"/>
      <c r="Y25" s="248"/>
      <c r="Z25" s="248"/>
      <c r="AA25" s="248"/>
      <c r="AB25" s="248"/>
      <c r="AC25" s="248"/>
      <c r="AD25" s="248"/>
      <c r="AE25" s="248"/>
      <c r="AF25" s="248"/>
      <c r="AG25" s="248"/>
      <c r="AH25" s="248"/>
      <c r="AI25" s="248"/>
      <c r="AJ25" s="248"/>
      <c r="AK25" s="249"/>
      <c r="AL25" s="635">
        <f>Budget!E12</f>
        <v>0</v>
      </c>
      <c r="AM25" s="636"/>
      <c r="AN25" s="636"/>
      <c r="AO25" s="636"/>
      <c r="AP25" s="637"/>
      <c r="AQ25" s="347"/>
      <c r="AR25" s="201"/>
      <c r="AS25" s="201"/>
      <c r="AT25" s="19"/>
      <c r="AU25" s="19"/>
      <c r="AV25" s="19"/>
      <c r="AW25" s="19"/>
      <c r="AX25" s="348"/>
      <c r="AY25" s="348"/>
      <c r="AZ25" s="638"/>
      <c r="BA25" s="639"/>
      <c r="BB25" s="639"/>
      <c r="BC25" s="639"/>
      <c r="BD25" s="639"/>
      <c r="BE25" s="639"/>
      <c r="BF25" s="639"/>
      <c r="BG25" s="348"/>
      <c r="BH25" s="348"/>
      <c r="BI25" s="345"/>
      <c r="BJ25" s="201"/>
      <c r="BK25" s="201"/>
      <c r="BL25" s="201"/>
      <c r="BM25" s="201"/>
      <c r="BN25" s="201"/>
      <c r="BO25" s="201"/>
      <c r="BP25" s="201"/>
      <c r="BQ25" s="201"/>
      <c r="BR25" s="201"/>
      <c r="BS25" s="201"/>
      <c r="BT25" s="201"/>
      <c r="BU25" s="201"/>
      <c r="BV25" s="201"/>
      <c r="BW25" s="201"/>
      <c r="BX25" s="201"/>
      <c r="BY25" s="201"/>
      <c r="BZ25" s="201"/>
      <c r="CA25" s="201"/>
      <c r="CB25" s="201"/>
      <c r="CC25" s="201"/>
      <c r="CD25" s="201"/>
      <c r="CE25" s="201"/>
      <c r="CF25" s="201"/>
      <c r="CG25" s="201"/>
      <c r="CH25" s="201"/>
      <c r="CI25" s="201"/>
      <c r="CJ25" s="201"/>
      <c r="CK25" s="201"/>
      <c r="CL25" s="201"/>
      <c r="CM25" s="201"/>
      <c r="CN25" s="201"/>
      <c r="CO25" s="201"/>
      <c r="CP25" s="201"/>
      <c r="CQ25" s="201"/>
      <c r="CR25" s="201"/>
      <c r="CS25" s="201"/>
      <c r="CT25" s="201"/>
      <c r="CU25" s="201"/>
      <c r="CV25" s="201"/>
      <c r="CW25" s="201"/>
      <c r="CX25" s="201"/>
      <c r="CY25" s="201"/>
      <c r="CZ25" s="201"/>
      <c r="DA25" s="201"/>
      <c r="DB25" s="201"/>
      <c r="DC25" s="201"/>
      <c r="DD25" s="201"/>
      <c r="DE25" s="201"/>
      <c r="DF25" s="201"/>
      <c r="DG25" s="201"/>
      <c r="DH25" s="201"/>
      <c r="DI25" s="201"/>
      <c r="DJ25" s="201"/>
      <c r="DK25" s="201"/>
      <c r="DL25" s="201"/>
      <c r="DM25" s="201"/>
      <c r="DN25" s="201"/>
      <c r="DO25" s="201"/>
      <c r="DP25" s="201"/>
      <c r="DQ25" s="201"/>
      <c r="DR25" s="201"/>
      <c r="DS25" s="201"/>
      <c r="DT25" s="201"/>
      <c r="DU25" s="201"/>
      <c r="DV25" s="201"/>
      <c r="DW25" s="201"/>
      <c r="DX25" s="201"/>
      <c r="DY25" s="19"/>
      <c r="DZ25" s="19"/>
      <c r="EA25" s="201"/>
      <c r="EB25" s="201"/>
      <c r="EC25" s="201"/>
      <c r="ED25" s="201"/>
      <c r="EE25" s="201"/>
      <c r="EF25" s="201"/>
      <c r="EG25" s="201"/>
      <c r="EH25" s="201"/>
      <c r="EI25" s="201"/>
      <c r="EJ25" s="201"/>
      <c r="EK25" s="201"/>
      <c r="EL25" s="201"/>
      <c r="EM25" s="201"/>
      <c r="EN25" s="201"/>
      <c r="EO25" s="201"/>
      <c r="EP25" s="201"/>
      <c r="EQ25" s="201"/>
      <c r="ER25" s="201"/>
      <c r="ES25" s="201"/>
      <c r="ET25" s="201"/>
      <c r="EU25" s="201"/>
      <c r="EV25" s="201"/>
      <c r="EW25" s="201"/>
      <c r="EX25" s="201"/>
      <c r="EY25" s="201"/>
      <c r="EZ25" s="19"/>
      <c r="FA25" s="19"/>
      <c r="FB25" s="201"/>
      <c r="FC25" s="201"/>
      <c r="FD25" s="201"/>
      <c r="FE25" s="201"/>
      <c r="FF25" s="201"/>
      <c r="FG25" s="201"/>
      <c r="FH25" s="201"/>
      <c r="FI25" s="201"/>
    </row>
    <row r="26" spans="1:165" ht="13.8" thickBot="1" x14ac:dyDescent="0.3">
      <c r="A26" s="201"/>
      <c r="B26" s="201"/>
      <c r="C26" s="201"/>
      <c r="D26" s="250" t="str">
        <f>Budget!B13</f>
        <v>Accepted VE / Value Analysis (if CM) (not already accounted for in the estimate)</v>
      </c>
      <c r="E26" s="251"/>
      <c r="F26" s="251"/>
      <c r="G26" s="251"/>
      <c r="H26" s="251"/>
      <c r="I26" s="251"/>
      <c r="J26" s="251"/>
      <c r="K26" s="251"/>
      <c r="L26" s="251"/>
      <c r="M26" s="251"/>
      <c r="N26" s="251"/>
      <c r="O26" s="251"/>
      <c r="P26" s="251"/>
      <c r="Q26" s="251"/>
      <c r="R26" s="251"/>
      <c r="S26" s="251"/>
      <c r="T26" s="251"/>
      <c r="U26" s="251"/>
      <c r="V26" s="251"/>
      <c r="W26" s="251"/>
      <c r="X26" s="251"/>
      <c r="Y26" s="251"/>
      <c r="Z26" s="251"/>
      <c r="AA26" s="251"/>
      <c r="AB26" s="251"/>
      <c r="AC26" s="251"/>
      <c r="AD26" s="251"/>
      <c r="AE26" s="251"/>
      <c r="AF26" s="251"/>
      <c r="AG26" s="251"/>
      <c r="AH26" s="251"/>
      <c r="AI26" s="251"/>
      <c r="AJ26" s="251"/>
      <c r="AK26" s="251"/>
      <c r="AL26" s="635">
        <f>Budget!E13</f>
        <v>0</v>
      </c>
      <c r="AM26" s="636"/>
      <c r="AN26" s="636"/>
      <c r="AO26" s="636"/>
      <c r="AP26" s="637"/>
      <c r="AQ26" s="347"/>
      <c r="AR26" s="201"/>
      <c r="AS26" s="201"/>
      <c r="AT26" s="19"/>
      <c r="AU26" s="19"/>
      <c r="AV26" s="19"/>
      <c r="AW26" s="19"/>
      <c r="AX26" s="348"/>
      <c r="AY26" s="348"/>
      <c r="AZ26" s="347"/>
      <c r="BA26" s="348"/>
      <c r="BB26" s="348"/>
      <c r="BC26" s="348"/>
      <c r="BD26" s="348"/>
      <c r="BE26" s="348"/>
      <c r="BF26" s="348"/>
      <c r="BG26" s="348"/>
      <c r="BH26" s="348"/>
      <c r="BI26" s="345"/>
      <c r="BJ26" s="201"/>
      <c r="BK26" s="201"/>
      <c r="BL26" s="201"/>
      <c r="BM26" s="201"/>
      <c r="BN26" s="201"/>
      <c r="BO26" s="201"/>
      <c r="BP26" s="201"/>
      <c r="BQ26" s="201"/>
      <c r="BR26" s="201"/>
      <c r="BS26" s="201"/>
      <c r="BT26" s="201"/>
      <c r="BU26" s="201"/>
      <c r="BV26" s="201"/>
      <c r="BW26" s="201"/>
      <c r="BX26" s="201"/>
      <c r="BY26" s="201"/>
      <c r="BZ26" s="201"/>
      <c r="CA26" s="201"/>
      <c r="CB26" s="201"/>
      <c r="CC26" s="201"/>
      <c r="CD26" s="201"/>
      <c r="CE26" s="201"/>
      <c r="CF26" s="201"/>
      <c r="CG26" s="201"/>
      <c r="CH26" s="201"/>
      <c r="CI26" s="201"/>
      <c r="CJ26" s="201"/>
      <c r="CK26" s="201"/>
      <c r="CL26" s="201"/>
      <c r="CM26" s="201"/>
      <c r="CN26" s="201"/>
      <c r="CO26" s="201"/>
      <c r="CP26" s="201"/>
      <c r="CQ26" s="201"/>
      <c r="CR26" s="201"/>
      <c r="CS26" s="201"/>
      <c r="CT26" s="201"/>
      <c r="CU26" s="201"/>
      <c r="CV26" s="201"/>
      <c r="CW26" s="201"/>
      <c r="CX26" s="201"/>
      <c r="CY26" s="201"/>
      <c r="CZ26" s="201"/>
      <c r="DA26" s="201"/>
      <c r="DB26" s="201"/>
      <c r="DC26" s="201"/>
      <c r="DD26" s="201"/>
      <c r="DE26" s="201"/>
      <c r="DF26" s="201"/>
      <c r="DG26" s="201"/>
      <c r="DH26" s="201"/>
      <c r="DI26" s="201"/>
      <c r="DJ26" s="201"/>
      <c r="DK26" s="201"/>
      <c r="DL26" s="201"/>
      <c r="DM26" s="201"/>
      <c r="DN26" s="201"/>
      <c r="DO26" s="201"/>
      <c r="DP26" s="201"/>
      <c r="DQ26" s="201"/>
      <c r="DR26" s="201"/>
      <c r="DS26" s="201"/>
      <c r="DT26" s="201"/>
      <c r="DU26" s="201"/>
      <c r="DV26" s="201"/>
      <c r="DW26" s="201"/>
      <c r="DX26" s="201"/>
      <c r="DY26" s="19"/>
      <c r="DZ26" s="19"/>
      <c r="EA26" s="201"/>
      <c r="EB26" s="201"/>
      <c r="EC26" s="201"/>
      <c r="ED26" s="201"/>
      <c r="EE26" s="201"/>
      <c r="EF26" s="201"/>
      <c r="EG26" s="201"/>
      <c r="EH26" s="201"/>
      <c r="EI26" s="201"/>
      <c r="EJ26" s="201"/>
      <c r="EK26" s="201"/>
      <c r="EL26" s="201"/>
      <c r="EM26" s="201"/>
      <c r="EN26" s="201"/>
      <c r="EO26" s="201"/>
      <c r="EP26" s="201"/>
      <c r="EQ26" s="201"/>
      <c r="ER26" s="201"/>
      <c r="ES26" s="201"/>
      <c r="ET26" s="201"/>
      <c r="EU26" s="201"/>
      <c r="EV26" s="201"/>
      <c r="EW26" s="201"/>
      <c r="EX26" s="201"/>
      <c r="EY26" s="201"/>
      <c r="EZ26" s="19"/>
      <c r="FA26" s="19"/>
      <c r="FB26" s="201"/>
      <c r="FC26" s="201"/>
      <c r="FD26" s="201"/>
      <c r="FE26" s="201"/>
      <c r="FF26" s="201"/>
      <c r="FG26" s="201"/>
      <c r="FH26" s="201"/>
      <c r="FI26" s="201"/>
    </row>
    <row r="27" spans="1:165" ht="13.8" thickBot="1" x14ac:dyDescent="0.3">
      <c r="A27" s="201"/>
      <c r="B27" s="201"/>
      <c r="C27" s="201"/>
      <c r="D27" s="13" t="s">
        <v>215</v>
      </c>
      <c r="E27" s="14"/>
      <c r="F27" s="14"/>
      <c r="G27" s="14"/>
      <c r="H27" s="14"/>
      <c r="I27" s="14"/>
      <c r="J27" s="14"/>
      <c r="K27" s="14"/>
      <c r="L27" s="14"/>
      <c r="M27" s="14"/>
      <c r="N27" s="14"/>
      <c r="O27" s="14"/>
      <c r="P27" s="14"/>
      <c r="Q27" s="14"/>
      <c r="R27" s="14"/>
      <c r="S27" s="14"/>
      <c r="T27" s="14"/>
      <c r="U27" s="14"/>
      <c r="V27" s="14"/>
      <c r="W27" s="14"/>
      <c r="X27" s="14"/>
      <c r="Y27" s="14"/>
      <c r="Z27" s="14"/>
      <c r="AA27" s="14"/>
      <c r="AB27" s="14"/>
      <c r="AC27" s="14"/>
      <c r="AD27" s="14"/>
      <c r="AE27" s="14"/>
      <c r="AF27" s="14"/>
      <c r="AG27" s="14"/>
      <c r="AH27" s="14"/>
      <c r="AI27" s="14"/>
      <c r="AJ27" s="14"/>
      <c r="AK27" s="14"/>
      <c r="AL27" s="641">
        <f>SUM(AL24:AP26)</f>
        <v>0</v>
      </c>
      <c r="AM27" s="642"/>
      <c r="AN27" s="642"/>
      <c r="AO27" s="642"/>
      <c r="AP27" s="643"/>
      <c r="AQ27" s="348"/>
      <c r="AR27" s="201"/>
      <c r="AS27" s="201"/>
      <c r="AT27" s="19"/>
      <c r="AU27" s="19"/>
      <c r="AV27" s="19"/>
      <c r="AW27" s="19"/>
      <c r="AX27" s="348"/>
      <c r="AY27" s="348"/>
      <c r="AZ27" s="640"/>
      <c r="BA27" s="639"/>
      <c r="BB27" s="639"/>
      <c r="BC27" s="639"/>
      <c r="BD27" s="639"/>
      <c r="BE27" s="639"/>
      <c r="BF27" s="639"/>
      <c r="BG27" s="348"/>
      <c r="BH27" s="348"/>
      <c r="BI27" s="345"/>
      <c r="BJ27" s="201"/>
      <c r="BK27" s="201"/>
      <c r="BL27" s="201"/>
      <c r="BM27" s="201"/>
      <c r="BN27" s="201"/>
      <c r="BO27" s="201"/>
      <c r="BP27" s="201"/>
      <c r="BQ27" s="201"/>
      <c r="BR27" s="201"/>
      <c r="BS27" s="201"/>
      <c r="BT27" s="201"/>
      <c r="BU27" s="201"/>
      <c r="BV27" s="201"/>
      <c r="BW27" s="201"/>
      <c r="BX27" s="201"/>
      <c r="BY27" s="201"/>
      <c r="BZ27" s="201"/>
      <c r="CA27" s="201"/>
      <c r="CB27" s="201"/>
      <c r="CC27" s="201"/>
      <c r="CD27" s="201"/>
      <c r="CE27" s="201"/>
      <c r="CF27" s="201"/>
      <c r="CG27" s="201"/>
      <c r="CH27" s="201"/>
      <c r="CI27" s="201"/>
      <c r="CJ27" s="201"/>
      <c r="CK27" s="201"/>
      <c r="CL27" s="201"/>
      <c r="CM27" s="201"/>
      <c r="CN27" s="201"/>
      <c r="CO27" s="201"/>
      <c r="CP27" s="201"/>
      <c r="CQ27" s="201"/>
      <c r="CR27" s="201"/>
      <c r="CS27" s="201"/>
      <c r="CT27" s="201"/>
      <c r="CU27" s="201"/>
      <c r="CV27" s="201"/>
      <c r="CW27" s="201"/>
      <c r="CX27" s="201"/>
      <c r="CY27" s="201"/>
      <c r="CZ27" s="201"/>
      <c r="DA27" s="201"/>
      <c r="DB27" s="201"/>
      <c r="DC27" s="201"/>
      <c r="DD27" s="201"/>
      <c r="DE27" s="201"/>
      <c r="DF27" s="201"/>
      <c r="DG27" s="201"/>
      <c r="DH27" s="201"/>
      <c r="DI27" s="201"/>
      <c r="DJ27" s="201"/>
      <c r="DK27" s="201"/>
      <c r="DL27" s="201"/>
      <c r="DM27" s="201"/>
      <c r="DN27" s="201"/>
      <c r="DO27" s="201"/>
      <c r="DP27" s="201"/>
      <c r="DQ27" s="201"/>
      <c r="DR27" s="201"/>
      <c r="DS27" s="201"/>
      <c r="DT27" s="201"/>
      <c r="DU27" s="201"/>
      <c r="DV27" s="201"/>
      <c r="DW27" s="201"/>
      <c r="DX27" s="201"/>
      <c r="DY27" s="201"/>
      <c r="DZ27" s="201"/>
      <c r="EA27" s="201"/>
      <c r="EB27" s="201"/>
      <c r="EC27" s="201"/>
      <c r="ED27" s="201"/>
      <c r="EE27" s="201"/>
      <c r="EF27" s="201"/>
      <c r="EG27" s="201"/>
      <c r="EH27" s="201"/>
      <c r="EI27" s="201"/>
      <c r="EJ27" s="201"/>
      <c r="EK27" s="201"/>
      <c r="EL27" s="201"/>
      <c r="EM27" s="201"/>
      <c r="EN27" s="201"/>
      <c r="EO27" s="201"/>
      <c r="EP27" s="201"/>
      <c r="EQ27" s="201"/>
      <c r="ER27" s="201"/>
      <c r="ES27" s="201"/>
      <c r="ET27" s="201"/>
      <c r="EU27" s="201"/>
      <c r="EV27" s="201"/>
      <c r="EW27" s="201"/>
      <c r="EX27" s="201"/>
      <c r="EY27" s="201"/>
      <c r="EZ27" s="201"/>
      <c r="FA27" s="201"/>
      <c r="FB27" s="201"/>
      <c r="FC27" s="201"/>
      <c r="FD27" s="201"/>
      <c r="FE27" s="201"/>
      <c r="FF27" s="201"/>
      <c r="FG27" s="201"/>
      <c r="FH27" s="201"/>
      <c r="FI27" s="201"/>
    </row>
    <row r="28" spans="1:165" x14ac:dyDescent="0.25">
      <c r="A28" s="201"/>
      <c r="B28" s="201"/>
      <c r="C28" s="230"/>
      <c r="D28" s="252" t="s">
        <v>138</v>
      </c>
      <c r="E28" s="253"/>
      <c r="F28" s="253"/>
      <c r="G28" s="253"/>
      <c r="H28" s="253"/>
      <c r="I28" s="253"/>
      <c r="J28" s="253"/>
      <c r="K28" s="253"/>
      <c r="L28" s="253"/>
      <c r="M28" s="253"/>
      <c r="N28" s="253"/>
      <c r="O28" s="253"/>
      <c r="P28" s="253"/>
      <c r="Q28" s="253"/>
      <c r="R28" s="253"/>
      <c r="S28" s="253"/>
      <c r="T28" s="253"/>
      <c r="U28" s="253"/>
      <c r="V28" s="253"/>
      <c r="W28" s="253"/>
      <c r="X28" s="253"/>
      <c r="Y28" s="253"/>
      <c r="Z28" s="253"/>
      <c r="AA28" s="253"/>
      <c r="AB28" s="253"/>
      <c r="AC28" s="253"/>
      <c r="AD28" s="253"/>
      <c r="AE28" s="253"/>
      <c r="AF28" s="253"/>
      <c r="AG28" s="253"/>
      <c r="AH28" s="253"/>
      <c r="AI28" s="253"/>
      <c r="AJ28" s="253"/>
      <c r="AK28" s="253"/>
      <c r="AL28" s="635">
        <f>Budget!E31</f>
        <v>0</v>
      </c>
      <c r="AM28" s="636"/>
      <c r="AN28" s="636"/>
      <c r="AO28" s="636"/>
      <c r="AP28" s="637"/>
      <c r="AQ28" s="347"/>
      <c r="AR28" s="201"/>
      <c r="AS28" s="201"/>
      <c r="AT28" s="19"/>
      <c r="AU28" s="19"/>
      <c r="AV28" s="19"/>
      <c r="AW28" s="19"/>
      <c r="AX28" s="348"/>
      <c r="AY28" s="348"/>
      <c r="AZ28" s="638"/>
      <c r="BA28" s="639"/>
      <c r="BB28" s="639"/>
      <c r="BC28" s="639"/>
      <c r="BD28" s="639"/>
      <c r="BE28" s="639"/>
      <c r="BF28" s="639"/>
      <c r="BG28" s="348"/>
      <c r="BH28" s="348"/>
      <c r="BI28" s="345"/>
      <c r="BJ28" s="201"/>
      <c r="BK28" s="201"/>
      <c r="BL28" s="201"/>
      <c r="BM28" s="201"/>
      <c r="BN28" s="201"/>
      <c r="BO28" s="201"/>
      <c r="BP28" s="201"/>
      <c r="BQ28" s="201"/>
      <c r="BR28" s="201"/>
      <c r="BS28" s="201"/>
      <c r="BT28" s="201"/>
      <c r="BU28" s="201"/>
      <c r="BV28" s="201"/>
      <c r="BW28" s="201"/>
      <c r="BX28" s="201"/>
      <c r="BY28" s="201"/>
      <c r="BZ28" s="201"/>
      <c r="CA28" s="201"/>
      <c r="CB28" s="201"/>
      <c r="CC28" s="201"/>
      <c r="CD28" s="201"/>
      <c r="CE28" s="201"/>
      <c r="CF28" s="201"/>
      <c r="CG28" s="201"/>
      <c r="CH28" s="201"/>
      <c r="CI28" s="201"/>
      <c r="CJ28" s="201"/>
      <c r="CK28" s="201"/>
      <c r="CL28" s="201"/>
      <c r="CM28" s="201"/>
      <c r="CN28" s="201"/>
      <c r="CO28" s="201"/>
      <c r="CP28" s="201"/>
      <c r="CQ28" s="201"/>
      <c r="CR28" s="201"/>
      <c r="CS28" s="201"/>
      <c r="CT28" s="201"/>
      <c r="CU28" s="201"/>
      <c r="CV28" s="201"/>
      <c r="CW28" s="201"/>
      <c r="CX28" s="201"/>
      <c r="CY28" s="201"/>
      <c r="CZ28" s="201"/>
      <c r="DA28" s="201"/>
      <c r="DB28" s="201"/>
      <c r="DC28" s="201"/>
      <c r="DD28" s="201"/>
      <c r="DE28" s="201"/>
      <c r="DF28" s="201"/>
      <c r="DG28" s="201"/>
      <c r="DH28" s="201"/>
      <c r="DI28" s="201"/>
      <c r="DJ28" s="201"/>
      <c r="DK28" s="201"/>
      <c r="DL28" s="201"/>
      <c r="DM28" s="201"/>
      <c r="DN28" s="201"/>
      <c r="DO28" s="201"/>
      <c r="DP28" s="201"/>
      <c r="DQ28" s="201"/>
      <c r="DR28" s="201"/>
      <c r="DS28" s="201"/>
      <c r="DT28" s="201"/>
      <c r="DU28" s="201"/>
      <c r="DV28" s="201"/>
      <c r="DW28" s="201"/>
      <c r="DX28" s="201"/>
      <c r="DY28" s="201"/>
      <c r="DZ28" s="201"/>
      <c r="EA28" s="201"/>
      <c r="EB28" s="201"/>
      <c r="EC28" s="201"/>
      <c r="ED28" s="201"/>
      <c r="EE28" s="201"/>
      <c r="EF28" s="201"/>
      <c r="EG28" s="201"/>
      <c r="EH28" s="201"/>
      <c r="EI28" s="201"/>
      <c r="EJ28" s="201"/>
      <c r="EK28" s="201"/>
      <c r="EL28" s="201"/>
      <c r="EM28" s="201"/>
      <c r="EN28" s="201"/>
      <c r="EO28" s="201"/>
      <c r="EP28" s="201"/>
      <c r="EQ28" s="201"/>
      <c r="ER28" s="201"/>
      <c r="ES28" s="201"/>
      <c r="ET28" s="201"/>
      <c r="EU28" s="201"/>
      <c r="EV28" s="201"/>
      <c r="EW28" s="201"/>
      <c r="EX28" s="201"/>
      <c r="EY28" s="201"/>
      <c r="EZ28" s="201"/>
      <c r="FA28" s="201"/>
      <c r="FB28" s="201"/>
      <c r="FC28" s="201"/>
      <c r="FD28" s="201"/>
      <c r="FE28" s="201"/>
      <c r="FF28" s="201"/>
      <c r="FG28" s="201"/>
      <c r="FH28" s="201"/>
      <c r="FI28" s="201"/>
    </row>
    <row r="29" spans="1:165" x14ac:dyDescent="0.25">
      <c r="A29" s="201"/>
      <c r="B29" s="201"/>
      <c r="C29" s="230"/>
      <c r="D29" s="247" t="s">
        <v>154</v>
      </c>
      <c r="E29" s="248"/>
      <c r="F29" s="248"/>
      <c r="G29" s="248"/>
      <c r="H29" s="248"/>
      <c r="I29" s="248"/>
      <c r="J29" s="248"/>
      <c r="K29" s="248"/>
      <c r="L29" s="248"/>
      <c r="M29" s="248"/>
      <c r="N29" s="248"/>
      <c r="O29" s="248"/>
      <c r="P29" s="248"/>
      <c r="Q29" s="248"/>
      <c r="R29" s="248"/>
      <c r="S29" s="248"/>
      <c r="T29" s="248"/>
      <c r="U29" s="248"/>
      <c r="V29" s="248"/>
      <c r="W29" s="248"/>
      <c r="X29" s="248"/>
      <c r="Y29" s="248"/>
      <c r="Z29" s="248"/>
      <c r="AA29" s="248"/>
      <c r="AB29" s="248"/>
      <c r="AC29" s="248"/>
      <c r="AD29" s="248"/>
      <c r="AE29" s="248"/>
      <c r="AF29" s="248"/>
      <c r="AG29" s="248"/>
      <c r="AH29" s="248"/>
      <c r="AI29" s="248"/>
      <c r="AJ29" s="248"/>
      <c r="AK29" s="248"/>
      <c r="AL29" s="635">
        <f>Budget!E36</f>
        <v>0</v>
      </c>
      <c r="AM29" s="636"/>
      <c r="AN29" s="636"/>
      <c r="AO29" s="636"/>
      <c r="AP29" s="637"/>
      <c r="AQ29" s="347"/>
      <c r="AR29" s="201"/>
      <c r="AS29" s="201"/>
      <c r="AT29" s="19"/>
      <c r="AU29" s="19"/>
      <c r="AV29" s="19"/>
      <c r="AW29" s="19"/>
      <c r="AX29" s="348"/>
      <c r="AY29" s="348"/>
      <c r="AZ29" s="638"/>
      <c r="BA29" s="639"/>
      <c r="BB29" s="639"/>
      <c r="BC29" s="639"/>
      <c r="BD29" s="639"/>
      <c r="BE29" s="639"/>
      <c r="BF29" s="639"/>
      <c r="BG29" s="348"/>
      <c r="BH29" s="348"/>
      <c r="BI29" s="345"/>
      <c r="BJ29" s="201"/>
      <c r="BK29" s="201"/>
      <c r="BL29" s="201"/>
      <c r="BM29" s="201"/>
      <c r="BN29" s="201"/>
      <c r="BO29" s="201"/>
      <c r="BP29" s="201"/>
      <c r="BQ29" s="201"/>
      <c r="BR29" s="201"/>
      <c r="BS29" s="201"/>
      <c r="BT29" s="201"/>
      <c r="BU29" s="201"/>
      <c r="BV29" s="201"/>
      <c r="BW29" s="201"/>
      <c r="BX29" s="201"/>
      <c r="BY29" s="201"/>
      <c r="BZ29" s="201"/>
      <c r="CA29" s="201"/>
      <c r="CB29" s="201"/>
      <c r="CC29" s="201"/>
      <c r="CD29" s="201"/>
      <c r="CE29" s="201"/>
      <c r="CF29" s="201"/>
      <c r="CG29" s="201"/>
      <c r="CH29" s="201"/>
      <c r="CI29" s="201"/>
      <c r="CJ29" s="201"/>
      <c r="CK29" s="201"/>
      <c r="CL29" s="201"/>
      <c r="CM29" s="201"/>
      <c r="CN29" s="201"/>
      <c r="CO29" s="201"/>
      <c r="CP29" s="201"/>
      <c r="CQ29" s="201"/>
      <c r="CR29" s="201"/>
      <c r="CS29" s="201"/>
      <c r="CT29" s="201"/>
      <c r="CU29" s="201"/>
      <c r="CV29" s="201"/>
      <c r="CW29" s="201"/>
      <c r="CX29" s="201"/>
      <c r="CY29" s="201"/>
      <c r="CZ29" s="201"/>
      <c r="DA29" s="201"/>
      <c r="DB29" s="201"/>
      <c r="DC29" s="201"/>
      <c r="DD29" s="201"/>
      <c r="DE29" s="201"/>
      <c r="DF29" s="201"/>
      <c r="DG29" s="201"/>
      <c r="DH29" s="201"/>
      <c r="DI29" s="201"/>
      <c r="DJ29" s="201"/>
      <c r="DK29" s="201"/>
      <c r="DL29" s="201"/>
      <c r="DM29" s="201"/>
      <c r="DN29" s="201"/>
      <c r="DO29" s="201"/>
      <c r="DP29" s="201"/>
      <c r="DQ29" s="201"/>
      <c r="DR29" s="201"/>
      <c r="DS29" s="201"/>
      <c r="DT29" s="201"/>
      <c r="DU29" s="201"/>
      <c r="DV29" s="201"/>
      <c r="DW29" s="201"/>
      <c r="DX29" s="201"/>
      <c r="DY29" s="201"/>
      <c r="DZ29" s="201"/>
      <c r="EA29" s="201"/>
      <c r="EB29" s="201"/>
      <c r="EC29" s="201"/>
      <c r="ED29" s="201"/>
      <c r="EE29" s="201"/>
      <c r="EF29" s="201"/>
      <c r="EG29" s="201"/>
      <c r="EH29" s="201"/>
      <c r="EI29" s="201"/>
      <c r="EJ29" s="201"/>
      <c r="EK29" s="201"/>
      <c r="EL29" s="201"/>
      <c r="EM29" s="201"/>
      <c r="EN29" s="201"/>
      <c r="EO29" s="201"/>
      <c r="EP29" s="201"/>
      <c r="EQ29" s="201"/>
      <c r="ER29" s="201"/>
      <c r="ES29" s="201"/>
      <c r="ET29" s="201"/>
      <c r="EU29" s="201"/>
      <c r="EV29" s="201"/>
      <c r="EW29" s="201"/>
      <c r="EX29" s="201"/>
      <c r="EY29" s="201"/>
      <c r="EZ29" s="201"/>
      <c r="FA29" s="201"/>
      <c r="FB29" s="201"/>
      <c r="FC29" s="201"/>
      <c r="FD29" s="201"/>
      <c r="FE29" s="201"/>
      <c r="FF29" s="201"/>
      <c r="FG29" s="201"/>
      <c r="FH29" s="201"/>
      <c r="FI29" s="201"/>
    </row>
    <row r="30" spans="1:165" x14ac:dyDescent="0.25">
      <c r="A30" s="201"/>
      <c r="B30" s="201"/>
      <c r="C30" s="230"/>
      <c r="D30" s="247" t="s">
        <v>158</v>
      </c>
      <c r="E30" s="248"/>
      <c r="F30" s="248"/>
      <c r="G30" s="248"/>
      <c r="H30" s="248"/>
      <c r="I30" s="248"/>
      <c r="J30" s="248"/>
      <c r="K30" s="248"/>
      <c r="L30" s="248"/>
      <c r="M30" s="248"/>
      <c r="N30" s="248"/>
      <c r="O30" s="248"/>
      <c r="P30" s="248"/>
      <c r="Q30" s="248"/>
      <c r="R30" s="248"/>
      <c r="S30" s="248"/>
      <c r="T30" s="248"/>
      <c r="U30" s="248"/>
      <c r="V30" s="248"/>
      <c r="W30" s="248"/>
      <c r="X30" s="248"/>
      <c r="Y30" s="248"/>
      <c r="Z30" s="248"/>
      <c r="AA30" s="248"/>
      <c r="AB30" s="248"/>
      <c r="AC30" s="248"/>
      <c r="AD30" s="248"/>
      <c r="AE30" s="248"/>
      <c r="AF30" s="248"/>
      <c r="AG30" s="248"/>
      <c r="AH30" s="248"/>
      <c r="AI30" s="248"/>
      <c r="AJ30" s="248"/>
      <c r="AK30" s="248"/>
      <c r="AL30" s="635">
        <f>Budget!E57</f>
        <v>0</v>
      </c>
      <c r="AM30" s="650"/>
      <c r="AN30" s="650"/>
      <c r="AO30" s="650"/>
      <c r="AP30" s="651"/>
      <c r="AQ30" s="348"/>
      <c r="AR30" s="201"/>
      <c r="AS30" s="201"/>
      <c r="AT30" s="19"/>
      <c r="AU30" s="19"/>
      <c r="AV30" s="19"/>
      <c r="AW30" s="19"/>
      <c r="AX30" s="348"/>
      <c r="AY30" s="348"/>
      <c r="AZ30" s="638"/>
      <c r="BA30" s="639"/>
      <c r="BB30" s="639"/>
      <c r="BC30" s="639"/>
      <c r="BD30" s="639"/>
      <c r="BE30" s="639"/>
      <c r="BF30" s="639"/>
      <c r="BG30" s="348"/>
      <c r="BH30" s="348"/>
      <c r="BI30" s="351"/>
      <c r="BJ30" s="201"/>
      <c r="BK30" s="201"/>
      <c r="BL30" s="201"/>
      <c r="BM30" s="201"/>
      <c r="BN30" s="201"/>
      <c r="BO30" s="201"/>
      <c r="BP30" s="201"/>
      <c r="BQ30" s="201"/>
      <c r="BR30" s="201"/>
      <c r="BS30" s="201"/>
      <c r="BT30" s="201"/>
      <c r="BU30" s="201"/>
      <c r="BV30" s="201"/>
      <c r="BW30" s="201"/>
      <c r="BX30" s="201"/>
      <c r="BY30" s="201"/>
      <c r="BZ30" s="201"/>
      <c r="CA30" s="201"/>
      <c r="CB30" s="201"/>
      <c r="CC30" s="201"/>
      <c r="CD30" s="201"/>
      <c r="CE30" s="201"/>
      <c r="CF30" s="201"/>
      <c r="CG30" s="201"/>
      <c r="CH30" s="201"/>
      <c r="CI30" s="201"/>
      <c r="CJ30" s="201"/>
      <c r="CK30" s="201"/>
      <c r="CL30" s="201"/>
      <c r="CM30" s="201"/>
      <c r="CN30" s="201"/>
      <c r="CO30" s="201"/>
      <c r="CP30" s="201"/>
      <c r="CQ30" s="201"/>
      <c r="CR30" s="201"/>
      <c r="CS30" s="201"/>
      <c r="CT30" s="201"/>
      <c r="CU30" s="201"/>
      <c r="CV30" s="201"/>
      <c r="CW30" s="201"/>
      <c r="CX30" s="201"/>
      <c r="CY30" s="201"/>
      <c r="CZ30" s="201"/>
      <c r="DA30" s="201"/>
      <c r="DB30" s="201"/>
      <c r="DC30" s="201"/>
      <c r="DD30" s="201"/>
      <c r="DE30" s="201"/>
      <c r="DF30" s="201"/>
      <c r="DG30" s="201"/>
      <c r="DH30" s="201"/>
      <c r="DI30" s="201"/>
      <c r="DJ30" s="201"/>
      <c r="DK30" s="201"/>
      <c r="DL30" s="201"/>
      <c r="DM30" s="201"/>
      <c r="DN30" s="201"/>
      <c r="DO30" s="201"/>
      <c r="DP30" s="201"/>
      <c r="DQ30" s="201"/>
      <c r="DR30" s="201"/>
      <c r="DS30" s="201"/>
      <c r="DT30" s="201"/>
      <c r="DU30" s="201"/>
      <c r="DV30" s="201"/>
      <c r="DW30" s="201"/>
      <c r="DX30" s="201"/>
      <c r="DY30" s="201"/>
      <c r="DZ30" s="201"/>
      <c r="EA30" s="201"/>
      <c r="EB30" s="201"/>
      <c r="EC30" s="201"/>
      <c r="ED30" s="201"/>
      <c r="EE30" s="201"/>
      <c r="EF30" s="201"/>
      <c r="EG30" s="201"/>
      <c r="EH30" s="201"/>
      <c r="EI30" s="201"/>
      <c r="EJ30" s="201"/>
      <c r="EK30" s="201"/>
      <c r="EL30" s="201"/>
      <c r="EM30" s="201"/>
      <c r="EN30" s="201"/>
      <c r="EO30" s="201"/>
      <c r="EP30" s="201"/>
      <c r="EQ30" s="201"/>
      <c r="ER30" s="201"/>
      <c r="ES30" s="201"/>
      <c r="ET30" s="201"/>
      <c r="EU30" s="201"/>
      <c r="EV30" s="201"/>
      <c r="EW30" s="201"/>
      <c r="EX30" s="201"/>
      <c r="EY30" s="201"/>
      <c r="EZ30" s="201"/>
      <c r="FA30" s="201"/>
      <c r="FB30" s="201"/>
      <c r="FC30" s="201"/>
      <c r="FD30" s="201"/>
      <c r="FE30" s="201"/>
      <c r="FF30" s="201"/>
      <c r="FG30" s="201"/>
      <c r="FH30" s="201"/>
      <c r="FI30" s="201"/>
    </row>
    <row r="31" spans="1:165" x14ac:dyDescent="0.25">
      <c r="A31" s="201"/>
      <c r="B31" s="201"/>
      <c r="C31" s="230"/>
      <c r="D31" s="247" t="s">
        <v>180</v>
      </c>
      <c r="E31" s="248"/>
      <c r="F31" s="248"/>
      <c r="G31" s="248"/>
      <c r="H31" s="248"/>
      <c r="I31" s="248"/>
      <c r="J31" s="248"/>
      <c r="K31" s="248"/>
      <c r="L31" s="248"/>
      <c r="M31" s="248"/>
      <c r="N31" s="248"/>
      <c r="O31" s="248"/>
      <c r="P31" s="248"/>
      <c r="Q31" s="248"/>
      <c r="R31" s="248"/>
      <c r="S31" s="248"/>
      <c r="T31" s="248"/>
      <c r="U31" s="248"/>
      <c r="V31" s="248"/>
      <c r="W31" s="248"/>
      <c r="X31" s="248"/>
      <c r="Y31" s="248"/>
      <c r="Z31" s="248"/>
      <c r="AA31" s="248"/>
      <c r="AB31" s="248"/>
      <c r="AC31" s="248"/>
      <c r="AD31" s="248"/>
      <c r="AE31" s="248"/>
      <c r="AF31" s="248"/>
      <c r="AG31" s="248"/>
      <c r="AH31" s="248"/>
      <c r="AI31" s="248"/>
      <c r="AJ31" s="248"/>
      <c r="AK31" s="248"/>
      <c r="AL31" s="635">
        <f>Budget!E64</f>
        <v>0</v>
      </c>
      <c r="AM31" s="636"/>
      <c r="AN31" s="636"/>
      <c r="AO31" s="636"/>
      <c r="AP31" s="637"/>
      <c r="AQ31" s="347"/>
      <c r="AR31" s="201"/>
      <c r="AS31" s="201"/>
      <c r="AT31" s="19"/>
      <c r="AU31" s="19"/>
      <c r="AV31" s="19"/>
      <c r="AW31" s="19"/>
      <c r="AX31" s="348"/>
      <c r="AY31" s="348"/>
      <c r="AZ31" s="638"/>
      <c r="BA31" s="639"/>
      <c r="BB31" s="639"/>
      <c r="BC31" s="639"/>
      <c r="BD31" s="639"/>
      <c r="BE31" s="639"/>
      <c r="BF31" s="639"/>
      <c r="BG31" s="348"/>
      <c r="BH31" s="348"/>
      <c r="BI31" s="351"/>
      <c r="BJ31" s="201"/>
      <c r="BK31" s="201"/>
      <c r="BL31" s="201"/>
      <c r="BM31" s="201"/>
      <c r="BN31" s="201"/>
      <c r="BO31" s="201"/>
      <c r="BP31" s="201"/>
      <c r="BQ31" s="201"/>
      <c r="BR31" s="201"/>
      <c r="BS31" s="201"/>
      <c r="BT31" s="201"/>
      <c r="BU31" s="201"/>
      <c r="BV31" s="201"/>
      <c r="BW31" s="201"/>
      <c r="BX31" s="201"/>
      <c r="BY31" s="201"/>
      <c r="BZ31" s="201"/>
      <c r="CA31" s="201"/>
      <c r="CB31" s="201"/>
      <c r="CC31" s="201"/>
      <c r="CD31" s="201"/>
      <c r="CE31" s="201"/>
      <c r="CF31" s="201"/>
      <c r="CG31" s="201"/>
      <c r="CH31" s="201"/>
      <c r="CI31" s="201"/>
      <c r="CJ31" s="201"/>
      <c r="CK31" s="201"/>
      <c r="CL31" s="201"/>
      <c r="CM31" s="201"/>
      <c r="CN31" s="201"/>
      <c r="CO31" s="201"/>
      <c r="CP31" s="201"/>
      <c r="CQ31" s="201"/>
      <c r="CR31" s="201"/>
      <c r="CS31" s="201"/>
      <c r="CT31" s="201"/>
      <c r="CU31" s="201"/>
      <c r="CV31" s="201"/>
      <c r="CW31" s="201"/>
      <c r="CX31" s="201"/>
      <c r="CY31" s="201"/>
      <c r="CZ31" s="201"/>
      <c r="DA31" s="201"/>
      <c r="DB31" s="201"/>
      <c r="DC31" s="201"/>
      <c r="DD31" s="201"/>
      <c r="DE31" s="201"/>
      <c r="DF31" s="201"/>
      <c r="DG31" s="201"/>
      <c r="DH31" s="201"/>
      <c r="DI31" s="201"/>
      <c r="DJ31" s="201"/>
      <c r="DK31" s="201"/>
      <c r="DL31" s="201"/>
      <c r="DM31" s="201"/>
      <c r="DN31" s="201"/>
      <c r="DO31" s="201"/>
      <c r="DP31" s="201"/>
      <c r="DQ31" s="201"/>
      <c r="DR31" s="201"/>
      <c r="DS31" s="201"/>
      <c r="DT31" s="201"/>
      <c r="DU31" s="201"/>
      <c r="DV31" s="201"/>
      <c r="DW31" s="201"/>
      <c r="DX31" s="201"/>
      <c r="DY31" s="201"/>
      <c r="DZ31" s="201"/>
      <c r="EA31" s="201"/>
      <c r="EB31" s="201"/>
      <c r="EC31" s="201"/>
      <c r="ED31" s="201"/>
      <c r="EE31" s="201"/>
      <c r="EF31" s="201"/>
      <c r="EG31" s="201"/>
      <c r="EH31" s="201"/>
      <c r="EI31" s="201"/>
      <c r="EJ31" s="201"/>
      <c r="EK31" s="201"/>
      <c r="EL31" s="201"/>
      <c r="EM31" s="201"/>
      <c r="EN31" s="201"/>
      <c r="EO31" s="201"/>
      <c r="EP31" s="201"/>
      <c r="EQ31" s="201"/>
      <c r="ER31" s="201"/>
      <c r="ES31" s="201"/>
      <c r="ET31" s="201"/>
      <c r="EU31" s="201"/>
      <c r="EV31" s="201"/>
      <c r="EW31" s="201"/>
      <c r="EX31" s="201"/>
      <c r="EY31" s="201"/>
      <c r="EZ31" s="201"/>
      <c r="FA31" s="201"/>
      <c r="FB31" s="201"/>
      <c r="FC31" s="201"/>
      <c r="FD31" s="201"/>
      <c r="FE31" s="201"/>
      <c r="FF31" s="201"/>
      <c r="FG31" s="201"/>
      <c r="FH31" s="201"/>
      <c r="FI31" s="201"/>
    </row>
    <row r="32" spans="1:165" ht="13.8" thickBot="1" x14ac:dyDescent="0.3">
      <c r="A32" s="201"/>
      <c r="B32" s="201"/>
      <c r="C32" s="201"/>
      <c r="D32" s="217" t="s">
        <v>216</v>
      </c>
      <c r="E32" s="254"/>
      <c r="F32" s="254"/>
      <c r="G32" s="254"/>
      <c r="H32" s="254"/>
      <c r="I32" s="254"/>
      <c r="J32" s="254"/>
      <c r="K32" s="254"/>
      <c r="L32" s="254"/>
      <c r="M32" s="254"/>
      <c r="N32" s="254"/>
      <c r="O32" s="254"/>
      <c r="P32" s="254"/>
      <c r="Q32" s="254"/>
      <c r="R32" s="254"/>
      <c r="S32" s="254"/>
      <c r="T32" s="254"/>
      <c r="U32" s="254"/>
      <c r="V32" s="254"/>
      <c r="W32" s="254"/>
      <c r="X32" s="254"/>
      <c r="Y32" s="254"/>
      <c r="Z32" s="254"/>
      <c r="AA32" s="254"/>
      <c r="AB32" s="254"/>
      <c r="AC32" s="254"/>
      <c r="AD32" s="254"/>
      <c r="AE32" s="254"/>
      <c r="AF32" s="254"/>
      <c r="AG32" s="254"/>
      <c r="AH32" s="254"/>
      <c r="AI32" s="254"/>
      <c r="AJ32" s="254"/>
      <c r="AK32" s="254"/>
      <c r="AL32" s="647">
        <f>ROUND(FB33,0)</f>
        <v>0</v>
      </c>
      <c r="AM32" s="648"/>
      <c r="AN32" s="648"/>
      <c r="AO32" s="648"/>
      <c r="AP32" s="649"/>
      <c r="AQ32" s="35"/>
      <c r="AR32" s="33"/>
      <c r="AS32" s="201"/>
      <c r="AT32" s="19"/>
      <c r="AU32" s="19"/>
      <c r="AV32" s="19"/>
      <c r="AW32" s="19"/>
      <c r="AX32" s="348"/>
      <c r="AY32" s="348"/>
      <c r="AZ32" s="638"/>
      <c r="BA32" s="639"/>
      <c r="BB32" s="639"/>
      <c r="BC32" s="639"/>
      <c r="BD32" s="639"/>
      <c r="BE32" s="639"/>
      <c r="BF32" s="639"/>
      <c r="BG32" s="348"/>
      <c r="BH32" s="348"/>
      <c r="BI32" s="351"/>
      <c r="BJ32" s="201"/>
      <c r="BK32" s="201"/>
      <c r="BL32" s="201"/>
      <c r="BM32" s="201"/>
      <c r="BN32" s="201"/>
      <c r="BO32" s="201"/>
      <c r="BP32" s="201"/>
      <c r="BQ32" s="201"/>
      <c r="BR32" s="201"/>
      <c r="BS32" s="201"/>
      <c r="BT32" s="201"/>
      <c r="BU32" s="201"/>
      <c r="BV32" s="201"/>
      <c r="BW32" s="201"/>
      <c r="BX32" s="201"/>
      <c r="BY32" s="201"/>
      <c r="BZ32" s="201"/>
      <c r="CA32" s="201"/>
      <c r="CB32" s="201"/>
      <c r="CC32" s="201"/>
      <c r="CD32" s="201"/>
      <c r="CE32" s="201"/>
      <c r="CF32" s="201"/>
      <c r="CG32" s="201"/>
      <c r="CH32" s="201"/>
      <c r="CI32" s="201"/>
      <c r="CJ32" s="201"/>
      <c r="CK32" s="201"/>
      <c r="CL32" s="201"/>
      <c r="CM32" s="201"/>
      <c r="CN32" s="201"/>
      <c r="CO32" s="201"/>
      <c r="CP32" s="201"/>
      <c r="CQ32" s="201"/>
      <c r="CR32" s="201"/>
      <c r="CS32" s="201"/>
      <c r="CT32" s="201"/>
      <c r="CU32" s="201"/>
      <c r="CV32" s="201"/>
      <c r="CW32" s="201"/>
      <c r="CX32" s="201"/>
      <c r="CY32" s="201"/>
      <c r="CZ32" s="201"/>
      <c r="DA32" s="201"/>
      <c r="DB32" s="201"/>
      <c r="DC32" s="201"/>
      <c r="DD32" s="201"/>
      <c r="DE32" s="201"/>
      <c r="DF32" s="201"/>
      <c r="DG32" s="201"/>
      <c r="DH32" s="201"/>
      <c r="DI32" s="201"/>
      <c r="DJ32" s="201"/>
      <c r="DK32" s="201"/>
      <c r="DL32" s="201"/>
      <c r="DM32" s="201"/>
      <c r="DN32" s="201"/>
      <c r="DO32" s="201"/>
      <c r="DP32" s="201"/>
      <c r="DQ32" s="201"/>
      <c r="DR32" s="201"/>
      <c r="DS32" s="201"/>
      <c r="DT32" s="201"/>
      <c r="DU32" s="201"/>
      <c r="DV32" s="201"/>
      <c r="DW32" s="201"/>
      <c r="DX32" s="201"/>
      <c r="DY32" s="201"/>
      <c r="DZ32" s="201"/>
      <c r="EA32" s="201"/>
      <c r="EB32" s="201"/>
      <c r="EC32" s="201"/>
      <c r="ED32" s="201"/>
      <c r="EE32" s="201"/>
      <c r="EF32" s="201"/>
      <c r="EG32" s="201"/>
      <c r="EH32" s="201"/>
      <c r="EI32" s="201"/>
      <c r="EJ32" s="201"/>
      <c r="EK32" s="201"/>
      <c r="EL32" s="201"/>
      <c r="EM32" s="201"/>
      <c r="EN32" s="201"/>
      <c r="EO32" s="201"/>
      <c r="EP32" s="201"/>
      <c r="EQ32" s="201"/>
      <c r="ER32" s="201"/>
      <c r="ES32" s="201"/>
      <c r="ET32" s="201"/>
      <c r="EU32" s="201"/>
      <c r="EV32" s="201"/>
      <c r="EW32" s="201"/>
      <c r="EX32" s="201"/>
      <c r="EY32" s="201"/>
      <c r="EZ32" s="201"/>
      <c r="FA32" s="201"/>
      <c r="FB32" s="201"/>
      <c r="FC32" s="201"/>
      <c r="FD32" s="201"/>
      <c r="FE32" s="201"/>
      <c r="FF32" s="201"/>
      <c r="FG32" s="201"/>
      <c r="FH32" s="201"/>
      <c r="FI32" s="201"/>
    </row>
    <row r="33" spans="1:165" ht="13.8" thickBot="1" x14ac:dyDescent="0.3">
      <c r="A33" s="201"/>
      <c r="B33" s="201"/>
      <c r="C33" s="201"/>
      <c r="D33" s="13" t="s">
        <v>217</v>
      </c>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653">
        <f>ROUND(SUM(AL27:AP32)+AL23,0)</f>
        <v>0</v>
      </c>
      <c r="AM33" s="642"/>
      <c r="AN33" s="642"/>
      <c r="AO33" s="642"/>
      <c r="AP33" s="643"/>
      <c r="AQ33" s="348"/>
      <c r="AR33" s="201"/>
      <c r="AS33" s="201"/>
      <c r="AT33" s="19"/>
      <c r="AU33" s="19"/>
      <c r="AV33" s="19"/>
      <c r="AW33" s="19"/>
      <c r="AX33" s="348"/>
      <c r="AY33" s="348"/>
      <c r="AZ33" s="652"/>
      <c r="BA33" s="639"/>
      <c r="BB33" s="639"/>
      <c r="BC33" s="639"/>
      <c r="BD33" s="639"/>
      <c r="BE33" s="639"/>
      <c r="BF33" s="639"/>
      <c r="BG33" s="348"/>
      <c r="BH33" s="348"/>
      <c r="BI33" s="351"/>
      <c r="BJ33" s="201"/>
      <c r="BK33" s="201"/>
      <c r="BL33" s="201"/>
      <c r="BM33" s="201"/>
      <c r="BN33" s="201"/>
      <c r="BO33" s="201"/>
      <c r="BP33" s="201"/>
      <c r="BQ33" s="201"/>
      <c r="BR33" s="201"/>
      <c r="BS33" s="201"/>
      <c r="BT33" s="201"/>
      <c r="BU33" s="201"/>
      <c r="BV33" s="201"/>
      <c r="BW33" s="201"/>
      <c r="BX33" s="201"/>
      <c r="BY33" s="201"/>
      <c r="BZ33" s="201"/>
      <c r="CA33" s="201"/>
      <c r="CB33" s="201"/>
      <c r="CC33" s="201"/>
      <c r="CD33" s="201"/>
      <c r="CE33" s="201"/>
      <c r="CF33" s="201"/>
      <c r="CG33" s="201"/>
      <c r="CH33" s="201"/>
      <c r="CI33" s="201"/>
      <c r="CJ33" s="201"/>
      <c r="CK33" s="201"/>
      <c r="CL33" s="201"/>
      <c r="CM33" s="201"/>
      <c r="CN33" s="201"/>
      <c r="CO33" s="201"/>
      <c r="CP33" s="201"/>
      <c r="CQ33" s="201"/>
      <c r="CR33" s="201"/>
      <c r="CS33" s="201"/>
      <c r="CT33" s="201"/>
      <c r="CU33" s="201"/>
      <c r="CV33" s="201"/>
      <c r="CW33" s="201"/>
      <c r="CX33" s="201"/>
      <c r="CY33" s="201"/>
      <c r="CZ33" s="201"/>
      <c r="DA33" s="201"/>
      <c r="DB33" s="201"/>
      <c r="DC33" s="201"/>
      <c r="DD33" s="201"/>
      <c r="DE33" s="201"/>
      <c r="DF33" s="201"/>
      <c r="DG33" s="201"/>
      <c r="DH33" s="201"/>
      <c r="DI33" s="201"/>
      <c r="DJ33" s="201"/>
      <c r="DK33" s="201"/>
      <c r="DL33" s="201"/>
      <c r="DM33" s="201"/>
      <c r="DN33" s="201"/>
      <c r="DO33" s="201"/>
      <c r="DP33" s="201"/>
      <c r="DQ33" s="201"/>
      <c r="DR33" s="201"/>
      <c r="DS33" s="201"/>
      <c r="DT33" s="201"/>
      <c r="DU33" s="201"/>
      <c r="DV33" s="201"/>
      <c r="DW33" s="201"/>
      <c r="DX33" s="201"/>
      <c r="DY33" s="201"/>
      <c r="DZ33" s="201"/>
      <c r="EA33" s="201"/>
      <c r="EB33" s="201"/>
      <c r="EC33" s="201"/>
      <c r="ED33" s="201"/>
      <c r="EE33" s="201"/>
      <c r="EF33" s="201"/>
      <c r="EG33" s="201"/>
      <c r="EH33" s="201"/>
      <c r="EI33" s="201"/>
      <c r="EJ33" s="201"/>
      <c r="EK33" s="201"/>
      <c r="EL33" s="201"/>
      <c r="EM33" s="201"/>
      <c r="EN33" s="201"/>
      <c r="EO33" s="201"/>
      <c r="EP33" s="201"/>
      <c r="EQ33" s="201"/>
      <c r="ER33" s="201"/>
      <c r="ES33" s="201"/>
      <c r="ET33" s="201"/>
      <c r="EU33" s="201"/>
      <c r="EV33" s="201"/>
      <c r="EW33" s="201"/>
      <c r="EX33" s="201"/>
      <c r="EY33" s="201"/>
      <c r="EZ33" s="201"/>
      <c r="FA33" s="201"/>
      <c r="FB33" s="255">
        <f>AL27*IF(AL27&gt;50000000,0.02,IF(AL27&lt;5000000,0.05,(0.02+((50000000-AL27)/45000000)*0.03)))</f>
        <v>0</v>
      </c>
      <c r="FC33" s="348"/>
      <c r="FD33" s="348"/>
      <c r="FE33" s="348"/>
      <c r="FF33" s="348"/>
      <c r="FG33" s="348"/>
      <c r="FH33" s="348"/>
      <c r="FI33" s="201"/>
    </row>
    <row r="34" spans="1:165" x14ac:dyDescent="0.25">
      <c r="A34" s="201"/>
      <c r="B34" s="201"/>
      <c r="C34" s="201"/>
      <c r="D34" s="351"/>
      <c r="E34" s="351"/>
      <c r="F34" s="351"/>
      <c r="G34" s="351"/>
      <c r="H34" s="351"/>
      <c r="I34" s="351"/>
      <c r="J34" s="351"/>
      <c r="K34" s="351"/>
      <c r="L34" s="351"/>
      <c r="M34" s="351"/>
      <c r="N34" s="351"/>
      <c r="O34" s="351"/>
      <c r="P34" s="351"/>
      <c r="Q34" s="351"/>
      <c r="R34" s="349"/>
      <c r="S34" s="348"/>
      <c r="T34" s="348"/>
      <c r="U34" s="348"/>
      <c r="V34" s="348"/>
      <c r="W34" s="348"/>
      <c r="X34" s="348"/>
      <c r="Y34" s="348"/>
      <c r="Z34" s="348"/>
      <c r="AA34" s="201"/>
      <c r="AB34" s="201"/>
      <c r="AC34" s="201"/>
      <c r="AD34" s="19"/>
      <c r="AE34" s="19"/>
      <c r="AF34" s="19"/>
      <c r="AG34" s="348"/>
      <c r="AH34" s="348"/>
      <c r="AI34" s="349"/>
      <c r="AJ34" s="348"/>
      <c r="AK34" s="348"/>
      <c r="AL34" s="348"/>
      <c r="AM34" s="348"/>
      <c r="AN34" s="348"/>
      <c r="AO34" s="348"/>
      <c r="AP34" s="351"/>
      <c r="AQ34" s="351"/>
      <c r="AR34" s="201"/>
      <c r="AS34" s="201"/>
      <c r="AT34" s="201"/>
      <c r="AU34" s="201"/>
      <c r="AV34" s="201"/>
      <c r="AW34" s="201"/>
      <c r="AX34" s="201"/>
      <c r="AY34" s="201"/>
      <c r="AZ34" s="201"/>
      <c r="BA34" s="201"/>
      <c r="BB34" s="201"/>
      <c r="BC34" s="201"/>
      <c r="BD34" s="201"/>
      <c r="BE34" s="201"/>
      <c r="BF34" s="201"/>
      <c r="BG34" s="201"/>
      <c r="BH34" s="201"/>
      <c r="BI34" s="201"/>
      <c r="BJ34" s="201"/>
      <c r="BK34" s="201"/>
      <c r="BL34" s="201"/>
      <c r="BM34" s="201"/>
      <c r="BN34" s="201"/>
      <c r="BO34" s="201"/>
      <c r="BP34" s="201"/>
      <c r="BQ34" s="201"/>
      <c r="BR34" s="201"/>
      <c r="BS34" s="201"/>
      <c r="BT34" s="201"/>
      <c r="BU34" s="201"/>
      <c r="BV34" s="201"/>
      <c r="BW34" s="201"/>
      <c r="BX34" s="201"/>
      <c r="BY34" s="201"/>
      <c r="BZ34" s="201"/>
      <c r="CA34" s="201"/>
      <c r="CB34" s="201"/>
      <c r="CC34" s="201"/>
      <c r="CD34" s="201"/>
      <c r="CE34" s="201"/>
      <c r="CF34" s="201"/>
      <c r="CG34" s="201"/>
      <c r="CH34" s="201"/>
      <c r="CI34" s="201"/>
      <c r="CJ34" s="201"/>
      <c r="CK34" s="201"/>
      <c r="CL34" s="201"/>
      <c r="CM34" s="201"/>
      <c r="CN34" s="201"/>
      <c r="CO34" s="201"/>
      <c r="CP34" s="201"/>
      <c r="CQ34" s="201"/>
      <c r="CR34" s="201"/>
      <c r="CS34" s="201"/>
      <c r="CT34" s="201"/>
      <c r="CU34" s="201"/>
      <c r="CV34" s="201"/>
      <c r="CW34" s="201"/>
      <c r="CX34" s="201"/>
      <c r="CY34" s="201"/>
      <c r="CZ34" s="201"/>
      <c r="DA34" s="201"/>
      <c r="DB34" s="201"/>
      <c r="DC34" s="201"/>
      <c r="DD34" s="201"/>
      <c r="DE34" s="201"/>
      <c r="DF34" s="201"/>
      <c r="DG34" s="201"/>
      <c r="DH34" s="201"/>
      <c r="DI34" s="201"/>
      <c r="DJ34" s="201"/>
      <c r="DK34" s="201"/>
      <c r="DL34" s="201"/>
      <c r="DM34" s="201"/>
      <c r="DN34" s="201"/>
      <c r="DO34" s="201"/>
      <c r="DP34" s="201"/>
      <c r="DQ34" s="201"/>
      <c r="DR34" s="201"/>
      <c r="DS34" s="201"/>
      <c r="DT34" s="201"/>
      <c r="DU34" s="201"/>
      <c r="DV34" s="201"/>
      <c r="DW34" s="201"/>
      <c r="DX34" s="201"/>
      <c r="DY34" s="201"/>
      <c r="DZ34" s="201"/>
      <c r="EA34" s="255"/>
      <c r="EB34" s="348"/>
      <c r="EC34" s="348"/>
      <c r="ED34" s="348"/>
      <c r="EE34" s="348"/>
      <c r="EF34" s="348"/>
      <c r="EG34" s="348"/>
      <c r="EH34" s="201"/>
      <c r="EI34" s="201"/>
      <c r="EJ34" s="201"/>
      <c r="EK34" s="201"/>
      <c r="EL34" s="201"/>
      <c r="EM34" s="201"/>
      <c r="EN34" s="201"/>
      <c r="EO34" s="201"/>
      <c r="EP34" s="201"/>
      <c r="EQ34" s="201"/>
      <c r="ER34" s="201"/>
      <c r="ES34" s="201"/>
      <c r="ET34" s="201"/>
      <c r="EU34" s="201"/>
      <c r="EV34" s="201"/>
      <c r="EW34" s="201"/>
      <c r="EX34" s="201"/>
      <c r="EY34" s="201"/>
      <c r="EZ34" s="201"/>
      <c r="FA34" s="201"/>
      <c r="FB34" s="201"/>
      <c r="FC34" s="201"/>
      <c r="FD34" s="201"/>
      <c r="FE34" s="201"/>
      <c r="FF34" s="201"/>
      <c r="FG34" s="201"/>
      <c r="FH34" s="201"/>
      <c r="FI34" s="201"/>
    </row>
    <row r="35" spans="1:165" ht="15.6" x14ac:dyDescent="0.3">
      <c r="A35" s="344" t="s">
        <v>55</v>
      </c>
      <c r="B35" s="201"/>
      <c r="C35" s="201"/>
      <c r="D35" s="351"/>
      <c r="E35" s="351"/>
      <c r="F35" s="351"/>
      <c r="G35" s="351"/>
      <c r="H35" s="351"/>
      <c r="I35" s="351"/>
      <c r="J35" s="351"/>
      <c r="K35" s="351"/>
      <c r="L35" s="351"/>
      <c r="M35" s="351"/>
      <c r="N35" s="351"/>
      <c r="O35" s="351"/>
      <c r="P35" s="351"/>
      <c r="Q35" s="351"/>
      <c r="R35" s="349"/>
      <c r="S35" s="348"/>
      <c r="T35" s="348"/>
      <c r="U35" s="348"/>
      <c r="V35" s="348"/>
      <c r="W35" s="348"/>
      <c r="X35" s="348"/>
      <c r="Y35" s="348"/>
      <c r="Z35" s="348"/>
      <c r="AA35" s="201"/>
      <c r="AB35" s="201"/>
      <c r="AC35" s="201"/>
      <c r="AD35" s="19"/>
      <c r="AE35" s="19"/>
      <c r="AF35" s="19"/>
      <c r="AG35" s="348"/>
      <c r="AH35" s="348"/>
      <c r="AI35" s="349"/>
      <c r="AJ35" s="348"/>
      <c r="AK35" s="348"/>
      <c r="AL35" s="348"/>
      <c r="AM35" s="348"/>
      <c r="AN35" s="348"/>
      <c r="AO35" s="348"/>
      <c r="AP35" s="351"/>
      <c r="AQ35" s="351"/>
      <c r="AR35" s="201"/>
      <c r="AS35" s="201"/>
      <c r="AT35" s="201"/>
      <c r="AU35" s="201"/>
      <c r="AV35" s="201"/>
      <c r="AW35" s="201"/>
      <c r="AX35" s="201"/>
      <c r="AY35" s="201"/>
      <c r="AZ35" s="201"/>
      <c r="BA35" s="201"/>
      <c r="BB35" s="201"/>
      <c r="BC35" s="201"/>
      <c r="BD35" s="201"/>
      <c r="BE35" s="201"/>
      <c r="BF35" s="201"/>
      <c r="BG35" s="201"/>
      <c r="BH35" s="201"/>
      <c r="BI35" s="201"/>
      <c r="BJ35" s="201"/>
      <c r="BK35" s="201"/>
      <c r="BL35" s="201"/>
      <c r="BM35" s="201"/>
      <c r="BN35" s="201"/>
      <c r="BO35" s="201"/>
      <c r="BP35" s="201"/>
      <c r="BQ35" s="201"/>
      <c r="BR35" s="201"/>
      <c r="BS35" s="201"/>
      <c r="BT35" s="201"/>
      <c r="BU35" s="201"/>
      <c r="BV35" s="201"/>
      <c r="BW35" s="201"/>
      <c r="BX35" s="201"/>
      <c r="BY35" s="201"/>
      <c r="BZ35" s="201"/>
      <c r="CA35" s="201"/>
      <c r="CB35" s="201"/>
      <c r="CC35" s="201"/>
      <c r="CD35" s="201"/>
      <c r="CE35" s="201"/>
      <c r="CF35" s="201"/>
      <c r="CG35" s="201"/>
      <c r="CH35" s="201"/>
      <c r="CI35" s="201"/>
      <c r="CJ35" s="201"/>
      <c r="CK35" s="201"/>
      <c r="CL35" s="201"/>
      <c r="CM35" s="201"/>
      <c r="CN35" s="201"/>
      <c r="CO35" s="201"/>
      <c r="CP35" s="201"/>
      <c r="CQ35" s="201"/>
      <c r="CR35" s="201"/>
      <c r="CS35" s="201"/>
      <c r="CT35" s="201"/>
      <c r="CU35" s="201"/>
      <c r="CV35" s="201"/>
      <c r="CW35" s="201"/>
      <c r="CX35" s="201"/>
      <c r="CY35" s="201"/>
      <c r="CZ35" s="201"/>
      <c r="DA35" s="201"/>
      <c r="DB35" s="201"/>
      <c r="DC35" s="201"/>
      <c r="DD35" s="201"/>
      <c r="DE35" s="201"/>
      <c r="DF35" s="201"/>
      <c r="DG35" s="201"/>
      <c r="DH35" s="201"/>
      <c r="DI35" s="201"/>
      <c r="DJ35" s="201"/>
      <c r="DK35" s="201"/>
      <c r="DL35" s="201"/>
      <c r="DM35" s="201"/>
      <c r="DN35" s="201"/>
      <c r="DO35" s="201"/>
      <c r="DP35" s="201"/>
      <c r="DQ35" s="201"/>
      <c r="DR35" s="201"/>
      <c r="DS35" s="201"/>
      <c r="DT35" s="201"/>
      <c r="DU35" s="201"/>
      <c r="DV35" s="201"/>
      <c r="DW35" s="201"/>
      <c r="DX35" s="201"/>
      <c r="DY35" s="201"/>
      <c r="DZ35" s="201"/>
      <c r="EA35" s="255"/>
      <c r="EB35" s="348"/>
      <c r="EC35" s="348"/>
      <c r="ED35" s="348"/>
      <c r="EE35" s="348"/>
      <c r="EF35" s="348"/>
      <c r="EG35" s="348"/>
      <c r="EH35" s="201"/>
      <c r="EI35" s="201"/>
      <c r="EJ35" s="201"/>
      <c r="EK35" s="201"/>
      <c r="EL35" s="201"/>
      <c r="EM35" s="201"/>
      <c r="EN35" s="201"/>
      <c r="EO35" s="201"/>
      <c r="EP35" s="201"/>
      <c r="EQ35" s="201"/>
      <c r="ER35" s="201"/>
      <c r="ES35" s="201"/>
      <c r="ET35" s="201"/>
      <c r="EU35" s="201"/>
      <c r="EV35" s="201"/>
      <c r="EW35" s="201"/>
      <c r="EX35" s="201"/>
      <c r="EY35" s="201"/>
      <c r="EZ35" s="201"/>
      <c r="FA35" s="201"/>
      <c r="FB35" s="201"/>
      <c r="FC35" s="201"/>
      <c r="FD35" s="201"/>
      <c r="FE35" s="201"/>
      <c r="FF35" s="201"/>
      <c r="FG35" s="201"/>
      <c r="FH35" s="201"/>
      <c r="FI35" s="201"/>
    </row>
    <row r="36" spans="1:165" x14ac:dyDescent="0.25">
      <c r="A36" s="201"/>
      <c r="B36" s="201"/>
      <c r="C36" s="201"/>
      <c r="D36" s="351"/>
      <c r="E36" s="351"/>
      <c r="F36" s="351"/>
      <c r="G36" s="351"/>
      <c r="H36" s="351"/>
      <c r="I36" s="351"/>
      <c r="J36" s="351"/>
      <c r="K36" s="351"/>
      <c r="L36" s="351"/>
      <c r="M36" s="351"/>
      <c r="N36" s="351"/>
      <c r="O36" s="351"/>
      <c r="P36" s="351"/>
      <c r="Q36" s="351"/>
      <c r="R36" s="349"/>
      <c r="S36" s="348"/>
      <c r="T36" s="348"/>
      <c r="U36" s="348"/>
      <c r="V36" s="348"/>
      <c r="W36" s="348"/>
      <c r="X36" s="348"/>
      <c r="Y36" s="348"/>
      <c r="Z36" s="348"/>
      <c r="AA36" s="201"/>
      <c r="AB36" s="201"/>
      <c r="AC36" s="201"/>
      <c r="AD36" s="19"/>
      <c r="AE36" s="19"/>
      <c r="AF36" s="19"/>
      <c r="AG36" s="348"/>
      <c r="AH36" s="348"/>
      <c r="AI36" s="349"/>
      <c r="AJ36" s="348"/>
      <c r="AK36" s="348"/>
      <c r="AL36" s="348"/>
      <c r="AM36" s="348"/>
      <c r="AN36" s="348"/>
      <c r="AO36" s="348"/>
      <c r="AP36" s="351"/>
      <c r="AQ36" s="351"/>
      <c r="AR36" s="201"/>
      <c r="AS36" s="201"/>
      <c r="AT36" s="201"/>
      <c r="AU36" s="201"/>
      <c r="AV36" s="201"/>
      <c r="AW36" s="201"/>
      <c r="AX36" s="201"/>
      <c r="AY36" s="201"/>
      <c r="AZ36" s="201"/>
      <c r="BA36" s="201"/>
      <c r="BB36" s="201"/>
      <c r="BC36" s="201"/>
      <c r="BD36" s="201"/>
      <c r="BE36" s="201"/>
      <c r="BF36" s="201"/>
      <c r="BG36" s="201"/>
      <c r="BH36" s="201"/>
      <c r="BI36" s="201"/>
      <c r="BJ36" s="201"/>
      <c r="BK36" s="201"/>
      <c r="BL36" s="201"/>
      <c r="BM36" s="201"/>
      <c r="BN36" s="201"/>
      <c r="BO36" s="201"/>
      <c r="BP36" s="201"/>
      <c r="BQ36" s="201"/>
      <c r="BR36" s="201"/>
      <c r="BS36" s="201"/>
      <c r="BT36" s="201"/>
      <c r="BU36" s="201"/>
      <c r="BV36" s="201"/>
      <c r="BW36" s="201"/>
      <c r="BX36" s="201"/>
      <c r="BY36" s="201"/>
      <c r="BZ36" s="201"/>
      <c r="CA36" s="201"/>
      <c r="CB36" s="201"/>
      <c r="CC36" s="201"/>
      <c r="CD36" s="201"/>
      <c r="CE36" s="201"/>
      <c r="CF36" s="201"/>
      <c r="CG36" s="201"/>
      <c r="CH36" s="201"/>
      <c r="CI36" s="201"/>
      <c r="CJ36" s="201"/>
      <c r="CK36" s="201"/>
      <c r="CL36" s="201"/>
      <c r="CM36" s="201"/>
      <c r="CN36" s="201"/>
      <c r="CO36" s="201"/>
      <c r="CP36" s="201"/>
      <c r="CQ36" s="201"/>
      <c r="CR36" s="201"/>
      <c r="CS36" s="201"/>
      <c r="CT36" s="201"/>
      <c r="CU36" s="201"/>
      <c r="CV36" s="201"/>
      <c r="CW36" s="201"/>
      <c r="CX36" s="201"/>
      <c r="CY36" s="201"/>
      <c r="CZ36" s="201"/>
      <c r="DA36" s="201"/>
      <c r="DB36" s="201"/>
      <c r="DC36" s="201"/>
      <c r="DD36" s="201"/>
      <c r="DE36" s="201"/>
      <c r="DF36" s="201"/>
      <c r="DG36" s="201"/>
      <c r="DH36" s="201"/>
      <c r="DI36" s="201"/>
      <c r="DJ36" s="201"/>
      <c r="DK36" s="201"/>
      <c r="DL36" s="201"/>
      <c r="DM36" s="201"/>
      <c r="DN36" s="201"/>
      <c r="DO36" s="201"/>
      <c r="DP36" s="201"/>
      <c r="DQ36" s="201"/>
      <c r="DR36" s="201"/>
      <c r="DS36" s="201"/>
      <c r="DT36" s="201"/>
      <c r="DU36" s="201"/>
      <c r="DV36" s="201"/>
      <c r="DW36" s="201"/>
      <c r="DX36" s="201"/>
      <c r="DY36" s="201"/>
      <c r="DZ36" s="201"/>
      <c r="EA36" s="255"/>
      <c r="EB36" s="348"/>
      <c r="EC36" s="348"/>
      <c r="ED36" s="348"/>
      <c r="EE36" s="348"/>
      <c r="EF36" s="348"/>
      <c r="EG36" s="348"/>
      <c r="EH36" s="201"/>
      <c r="EI36" s="201"/>
      <c r="EJ36" s="201"/>
      <c r="EK36" s="201"/>
      <c r="EL36" s="201"/>
      <c r="EM36" s="201"/>
      <c r="EN36" s="201"/>
      <c r="EO36" s="201"/>
      <c r="EP36" s="201"/>
      <c r="EQ36" s="201"/>
      <c r="ER36" s="201"/>
      <c r="ES36" s="201"/>
      <c r="ET36" s="201"/>
      <c r="EU36" s="201"/>
      <c r="EV36" s="201"/>
      <c r="EW36" s="201"/>
      <c r="EX36" s="201"/>
      <c r="EY36" s="201"/>
      <c r="EZ36" s="201"/>
      <c r="FA36" s="201"/>
      <c r="FB36" s="201"/>
      <c r="FC36" s="201"/>
      <c r="FD36" s="201"/>
      <c r="FE36" s="201"/>
      <c r="FF36" s="201"/>
      <c r="FG36" s="201"/>
      <c r="FH36" s="201"/>
      <c r="FI36" s="201"/>
    </row>
    <row r="37" spans="1:165" ht="15.75" customHeight="1" x14ac:dyDescent="0.3">
      <c r="A37" s="318" t="s">
        <v>58</v>
      </c>
      <c r="B37" s="318"/>
      <c r="C37" s="316"/>
      <c r="D37" s="318" t="s">
        <v>218</v>
      </c>
      <c r="E37" s="316"/>
      <c r="F37" s="316"/>
      <c r="G37" s="316"/>
      <c r="H37" s="351"/>
      <c r="I37" s="351"/>
      <c r="J37" s="351"/>
      <c r="K37" s="351"/>
      <c r="L37" s="351"/>
      <c r="M37" s="351"/>
      <c r="N37" s="351"/>
      <c r="O37" s="351"/>
      <c r="P37" s="351"/>
      <c r="Q37" s="351"/>
      <c r="R37" s="349"/>
      <c r="S37" s="348"/>
      <c r="T37" s="348"/>
      <c r="U37" s="348"/>
      <c r="V37" s="348"/>
      <c r="W37" s="348"/>
      <c r="X37" s="348"/>
      <c r="Y37" s="348"/>
      <c r="Z37" s="348"/>
      <c r="AA37" s="348"/>
      <c r="AB37" s="348"/>
      <c r="AC37" s="348"/>
      <c r="AD37" s="348"/>
      <c r="AE37" s="348"/>
      <c r="AF37" s="348"/>
      <c r="AG37" s="348"/>
      <c r="AH37" s="348"/>
      <c r="AI37" s="348"/>
      <c r="AJ37" s="348"/>
      <c r="AK37" s="348"/>
      <c r="AL37" s="635">
        <f>Funding!R8</f>
        <v>0</v>
      </c>
      <c r="AM37" s="636"/>
      <c r="AN37" s="636"/>
      <c r="AO37" s="636"/>
      <c r="AP37" s="637"/>
      <c r="AQ37" s="347"/>
      <c r="AR37" s="26"/>
      <c r="AS37" s="349"/>
      <c r="AT37" s="348"/>
      <c r="AU37" s="348"/>
      <c r="AV37" s="351"/>
      <c r="AW37" s="201"/>
      <c r="AX37" s="201"/>
      <c r="AY37" s="201"/>
      <c r="AZ37" s="201"/>
      <c r="BA37" s="201"/>
      <c r="BB37" s="201"/>
      <c r="BC37" s="201"/>
      <c r="BD37" s="201"/>
      <c r="BE37" s="201"/>
      <c r="BF37" s="201"/>
      <c r="BG37" s="201"/>
      <c r="BH37" s="201"/>
      <c r="BI37" s="201"/>
      <c r="BJ37" s="201"/>
      <c r="BK37" s="201"/>
      <c r="BL37" s="201"/>
      <c r="BM37" s="201"/>
      <c r="BN37" s="201"/>
      <c r="BO37" s="201"/>
      <c r="BP37" s="201"/>
      <c r="BQ37" s="201"/>
      <c r="BR37" s="201"/>
      <c r="BS37" s="201"/>
      <c r="BT37" s="201"/>
      <c r="BU37" s="201"/>
      <c r="BV37" s="201"/>
      <c r="BW37" s="201"/>
      <c r="BX37" s="201"/>
      <c r="BY37" s="201"/>
      <c r="BZ37" s="201"/>
      <c r="CA37" s="201"/>
      <c r="CB37" s="201"/>
      <c r="CC37" s="201"/>
      <c r="CD37" s="201"/>
      <c r="CE37" s="201"/>
      <c r="CF37" s="201"/>
      <c r="CG37" s="201"/>
      <c r="CH37" s="201"/>
      <c r="CI37" s="201"/>
      <c r="CJ37" s="201"/>
      <c r="CK37" s="201"/>
      <c r="CL37" s="201"/>
      <c r="CM37" s="201"/>
      <c r="CN37" s="201"/>
      <c r="CO37" s="201"/>
      <c r="CP37" s="201"/>
      <c r="CQ37" s="201"/>
      <c r="CR37" s="201"/>
      <c r="CS37" s="201"/>
      <c r="CT37" s="201"/>
      <c r="CU37" s="201"/>
      <c r="CV37" s="201"/>
      <c r="CW37" s="201"/>
      <c r="CX37" s="201"/>
      <c r="CY37" s="201"/>
      <c r="CZ37" s="201"/>
      <c r="DA37" s="201"/>
      <c r="DB37" s="201"/>
      <c r="DC37" s="201"/>
      <c r="DD37" s="201"/>
      <c r="DE37" s="201"/>
      <c r="DF37" s="201"/>
      <c r="DG37" s="201"/>
      <c r="DH37" s="201"/>
      <c r="DI37" s="201"/>
      <c r="DJ37" s="201"/>
      <c r="DK37" s="201"/>
      <c r="DL37" s="201"/>
      <c r="DM37" s="201"/>
      <c r="DN37" s="201"/>
      <c r="DO37" s="201"/>
      <c r="DP37" s="201"/>
      <c r="DQ37" s="201"/>
      <c r="DR37" s="201"/>
      <c r="DS37" s="201"/>
      <c r="DT37" s="201"/>
      <c r="DU37" s="201"/>
      <c r="DV37" s="201"/>
      <c r="DW37" s="201"/>
      <c r="DX37" s="201"/>
      <c r="DY37" s="201"/>
      <c r="DZ37" s="201"/>
      <c r="EA37" s="201"/>
      <c r="EB37" s="201"/>
      <c r="EC37" s="201"/>
      <c r="ED37" s="201"/>
      <c r="EE37" s="201"/>
      <c r="EF37" s="201"/>
      <c r="EG37" s="201"/>
      <c r="EH37" s="201"/>
      <c r="EI37" s="201"/>
      <c r="EJ37" s="201"/>
      <c r="EK37" s="201"/>
      <c r="EL37" s="201"/>
      <c r="EM37" s="201"/>
      <c r="EN37" s="201"/>
      <c r="EO37" s="255"/>
      <c r="EP37" s="348"/>
      <c r="EQ37" s="348"/>
      <c r="ER37" s="348"/>
      <c r="ES37" s="348"/>
      <c r="ET37" s="348"/>
      <c r="EU37" s="348"/>
      <c r="EV37" s="201"/>
      <c r="EW37" s="201"/>
      <c r="EX37" s="201"/>
      <c r="EY37" s="201"/>
      <c r="EZ37" s="201"/>
      <c r="FA37" s="201"/>
      <c r="FB37" s="201"/>
      <c r="FC37" s="201"/>
      <c r="FD37" s="201"/>
      <c r="FE37" s="201"/>
      <c r="FF37" s="201"/>
      <c r="FG37" s="201"/>
      <c r="FH37" s="201"/>
      <c r="FI37" s="201"/>
    </row>
    <row r="38" spans="1:165" ht="15.6" x14ac:dyDescent="0.3">
      <c r="A38" s="318" t="s">
        <v>60</v>
      </c>
      <c r="B38" s="318"/>
      <c r="C38" s="316"/>
      <c r="D38" s="318" t="s">
        <v>61</v>
      </c>
      <c r="E38" s="316"/>
      <c r="F38" s="316"/>
      <c r="G38" s="316"/>
      <c r="H38" s="316"/>
      <c r="I38" s="351"/>
      <c r="J38" s="351"/>
      <c r="K38" s="351"/>
      <c r="L38" s="351"/>
      <c r="M38" s="351"/>
      <c r="N38" s="351"/>
      <c r="O38" s="351"/>
      <c r="P38" s="351"/>
      <c r="Q38" s="351"/>
      <c r="R38" s="349"/>
      <c r="S38" s="348"/>
      <c r="T38" s="348"/>
      <c r="U38" s="348"/>
      <c r="V38" s="348"/>
      <c r="W38" s="348"/>
      <c r="X38" s="348"/>
      <c r="Y38" s="348"/>
      <c r="Z38" s="348"/>
      <c r="AA38" s="348"/>
      <c r="AB38" s="348"/>
      <c r="AC38" s="348"/>
      <c r="AD38" s="348"/>
      <c r="AE38" s="348"/>
      <c r="AF38" s="348"/>
      <c r="AG38" s="348"/>
      <c r="AH38" s="348"/>
      <c r="AI38" s="348"/>
      <c r="AJ38" s="348"/>
      <c r="AK38" s="348"/>
      <c r="AL38" s="635">
        <f>Funding!R23</f>
        <v>0</v>
      </c>
      <c r="AM38" s="636"/>
      <c r="AN38" s="636"/>
      <c r="AO38" s="636"/>
      <c r="AP38" s="637"/>
      <c r="AQ38" s="347"/>
      <c r="AR38" s="348"/>
      <c r="AS38" s="349"/>
      <c r="AT38" s="348"/>
      <c r="AU38" s="348"/>
      <c r="AV38" s="351"/>
      <c r="AW38" s="201"/>
      <c r="AX38" s="201"/>
      <c r="AY38" s="201"/>
      <c r="AZ38" s="201"/>
      <c r="BA38" s="201"/>
      <c r="BB38" s="201"/>
      <c r="BC38" s="201"/>
      <c r="BD38" s="201"/>
      <c r="BE38" s="201"/>
      <c r="BF38" s="201"/>
      <c r="BG38" s="201"/>
      <c r="BH38" s="201"/>
      <c r="BI38" s="201"/>
      <c r="BJ38" s="201"/>
      <c r="BK38" s="201"/>
      <c r="BL38" s="201"/>
      <c r="BM38" s="201"/>
      <c r="BN38" s="201"/>
      <c r="BO38" s="201"/>
      <c r="BP38" s="201"/>
      <c r="BQ38" s="201"/>
      <c r="BR38" s="201"/>
      <c r="BS38" s="201"/>
      <c r="BT38" s="201"/>
      <c r="BU38" s="201"/>
      <c r="BV38" s="201"/>
      <c r="BW38" s="201"/>
      <c r="BX38" s="201"/>
      <c r="BY38" s="201"/>
      <c r="BZ38" s="201"/>
      <c r="CA38" s="201"/>
      <c r="CB38" s="201"/>
      <c r="CC38" s="201"/>
      <c r="CD38" s="201"/>
      <c r="CE38" s="201"/>
      <c r="CF38" s="201"/>
      <c r="CG38" s="201"/>
      <c r="CH38" s="201"/>
      <c r="CI38" s="201"/>
      <c r="CJ38" s="201"/>
      <c r="CK38" s="201"/>
      <c r="CL38" s="201"/>
      <c r="CM38" s="201"/>
      <c r="CN38" s="201"/>
      <c r="CO38" s="201"/>
      <c r="CP38" s="201"/>
      <c r="CQ38" s="201"/>
      <c r="CR38" s="201"/>
      <c r="CS38" s="201"/>
      <c r="CT38" s="201"/>
      <c r="CU38" s="201"/>
      <c r="CV38" s="201"/>
      <c r="CW38" s="201"/>
      <c r="CX38" s="201"/>
      <c r="CY38" s="201"/>
      <c r="CZ38" s="201"/>
      <c r="DA38" s="201"/>
      <c r="DB38" s="201"/>
      <c r="DC38" s="201"/>
      <c r="DD38" s="201"/>
      <c r="DE38" s="201"/>
      <c r="DF38" s="201"/>
      <c r="DG38" s="201"/>
      <c r="DH38" s="201"/>
      <c r="DI38" s="201"/>
      <c r="DJ38" s="201"/>
      <c r="DK38" s="201"/>
      <c r="DL38" s="201"/>
      <c r="DM38" s="201"/>
      <c r="DN38" s="201"/>
      <c r="DO38" s="201"/>
      <c r="DP38" s="201"/>
      <c r="DQ38" s="201"/>
      <c r="DR38" s="201"/>
      <c r="DS38" s="201"/>
      <c r="DT38" s="201"/>
      <c r="DU38" s="201"/>
      <c r="DV38" s="201"/>
      <c r="DW38" s="201"/>
      <c r="DX38" s="201"/>
      <c r="DY38" s="201"/>
      <c r="DZ38" s="201"/>
      <c r="EA38" s="201"/>
      <c r="EB38" s="201"/>
      <c r="EC38" s="201"/>
      <c r="ED38" s="201"/>
      <c r="EE38" s="201"/>
      <c r="EF38" s="201"/>
      <c r="EG38" s="201"/>
      <c r="EH38" s="201"/>
      <c r="EI38" s="201"/>
      <c r="EJ38" s="201"/>
      <c r="EK38" s="201"/>
      <c r="EL38" s="201"/>
      <c r="EM38" s="201"/>
      <c r="EN38" s="201"/>
      <c r="EO38" s="255"/>
      <c r="EP38" s="348"/>
      <c r="EQ38" s="348"/>
      <c r="ER38" s="348"/>
      <c r="ES38" s="348"/>
      <c r="ET38" s="348"/>
      <c r="EU38" s="348"/>
      <c r="EV38" s="201"/>
      <c r="EW38" s="201"/>
      <c r="EX38" s="201"/>
      <c r="EY38" s="201"/>
      <c r="EZ38" s="201"/>
      <c r="FA38" s="201"/>
      <c r="FB38" s="201"/>
      <c r="FC38" s="201"/>
      <c r="FD38" s="201"/>
      <c r="FE38" s="201"/>
      <c r="FF38" s="201"/>
      <c r="FG38" s="201"/>
      <c r="FH38" s="201"/>
      <c r="FI38" s="201"/>
    </row>
    <row r="39" spans="1:165" ht="15.6" x14ac:dyDescent="0.3">
      <c r="A39" s="318"/>
      <c r="B39" s="318"/>
      <c r="C39" s="316"/>
      <c r="D39" s="318"/>
      <c r="E39" s="316"/>
      <c r="F39" s="316"/>
      <c r="G39" s="316"/>
      <c r="H39" s="316"/>
      <c r="I39" s="351"/>
      <c r="J39" s="351"/>
      <c r="K39" s="351"/>
      <c r="L39" s="351"/>
      <c r="M39" s="351"/>
      <c r="N39" s="351"/>
      <c r="O39" s="351"/>
      <c r="P39" s="351"/>
      <c r="Q39" s="351"/>
      <c r="R39" s="349"/>
      <c r="S39" s="348"/>
      <c r="T39" s="348"/>
      <c r="U39" s="348"/>
      <c r="V39" s="348"/>
      <c r="W39" s="348"/>
      <c r="X39" s="348"/>
      <c r="Y39" s="348"/>
      <c r="Z39" s="348"/>
      <c r="AA39" s="348"/>
      <c r="AB39" s="348"/>
      <c r="AC39" s="348"/>
      <c r="AD39" s="348"/>
      <c r="AE39" s="256"/>
      <c r="AF39" s="256"/>
      <c r="AG39" s="256"/>
      <c r="AH39" s="256"/>
      <c r="AI39" s="256"/>
      <c r="AJ39" s="256"/>
      <c r="AK39" s="256"/>
      <c r="AL39" s="19"/>
      <c r="AM39" s="19"/>
      <c r="AN39" s="348"/>
      <c r="AO39" s="348"/>
      <c r="AP39" s="348"/>
      <c r="AQ39" s="348"/>
      <c r="AR39" s="348"/>
      <c r="AS39" s="348"/>
      <c r="AT39" s="201"/>
      <c r="AU39" s="201"/>
      <c r="AV39" s="201"/>
      <c r="AW39" s="201"/>
      <c r="AX39" s="201"/>
      <c r="AY39" s="201"/>
      <c r="AZ39" s="201"/>
      <c r="BA39" s="201"/>
      <c r="BB39" s="201"/>
      <c r="BC39" s="201"/>
      <c r="BD39" s="201"/>
      <c r="BE39" s="201"/>
      <c r="BF39" s="201"/>
      <c r="BG39" s="201"/>
      <c r="BH39" s="201"/>
      <c r="BI39" s="201"/>
      <c r="BJ39" s="201"/>
      <c r="BK39" s="201"/>
      <c r="BL39" s="201"/>
      <c r="BM39" s="201"/>
      <c r="BN39" s="201"/>
      <c r="BO39" s="201"/>
      <c r="BP39" s="201"/>
      <c r="BQ39" s="201"/>
      <c r="BR39" s="201"/>
      <c r="BS39" s="201"/>
      <c r="BT39" s="201"/>
      <c r="BU39" s="201"/>
      <c r="BV39" s="201"/>
      <c r="BW39" s="201"/>
      <c r="BX39" s="201"/>
      <c r="BY39" s="201"/>
      <c r="BZ39" s="201"/>
      <c r="CA39" s="201"/>
      <c r="CB39" s="201"/>
      <c r="CC39" s="201"/>
      <c r="CD39" s="201"/>
      <c r="CE39" s="201"/>
      <c r="CF39" s="201"/>
      <c r="CG39" s="201"/>
      <c r="CH39" s="201"/>
      <c r="CI39" s="201"/>
      <c r="CJ39" s="201"/>
      <c r="CK39" s="201"/>
      <c r="CL39" s="201"/>
      <c r="CM39" s="201"/>
      <c r="CN39" s="201"/>
      <c r="CO39" s="201"/>
      <c r="CP39" s="201"/>
      <c r="CQ39" s="201"/>
      <c r="CR39" s="201"/>
      <c r="CS39" s="201"/>
      <c r="CT39" s="201"/>
      <c r="CU39" s="201"/>
      <c r="CV39" s="201"/>
      <c r="CW39" s="201"/>
      <c r="CX39" s="201"/>
      <c r="CY39" s="201"/>
      <c r="CZ39" s="201"/>
      <c r="DA39" s="201"/>
      <c r="DB39" s="201"/>
      <c r="DC39" s="201"/>
      <c r="DD39" s="201"/>
      <c r="DE39" s="201"/>
      <c r="DF39" s="201"/>
      <c r="DG39" s="201"/>
      <c r="DH39" s="201"/>
      <c r="DI39" s="201"/>
      <c r="DJ39" s="201"/>
      <c r="DK39" s="201"/>
      <c r="DL39" s="201"/>
      <c r="DM39" s="201"/>
      <c r="DN39" s="201"/>
      <c r="DO39" s="201"/>
      <c r="DP39" s="201"/>
      <c r="DQ39" s="201"/>
      <c r="DR39" s="201"/>
      <c r="DS39" s="201"/>
      <c r="DT39" s="201"/>
      <c r="DU39" s="201"/>
      <c r="DV39" s="201"/>
      <c r="DW39" s="201"/>
      <c r="DX39" s="201"/>
      <c r="DY39" s="201"/>
      <c r="DZ39" s="201"/>
      <c r="EA39" s="201"/>
      <c r="EB39" s="201"/>
      <c r="EC39" s="201"/>
      <c r="ED39" s="201"/>
      <c r="EE39" s="201"/>
      <c r="EF39" s="201"/>
      <c r="EG39" s="201"/>
      <c r="EH39" s="255"/>
      <c r="EI39" s="348"/>
      <c r="EJ39" s="348"/>
      <c r="EK39" s="348"/>
      <c r="EL39" s="348"/>
      <c r="EM39" s="348"/>
      <c r="EN39" s="348"/>
      <c r="EO39" s="201"/>
      <c r="EP39" s="201"/>
      <c r="EQ39" s="201"/>
      <c r="ER39" s="201"/>
      <c r="ES39" s="201"/>
      <c r="ET39" s="201"/>
      <c r="EU39" s="201"/>
      <c r="EV39" s="201"/>
      <c r="EW39" s="201"/>
      <c r="EX39" s="201"/>
      <c r="EY39" s="201"/>
      <c r="EZ39" s="201"/>
      <c r="FA39" s="201"/>
      <c r="FB39" s="201"/>
      <c r="FC39" s="201"/>
      <c r="FD39" s="201"/>
      <c r="FE39" s="201"/>
      <c r="FF39" s="201"/>
      <c r="FG39" s="201"/>
      <c r="FH39" s="201"/>
      <c r="FI39" s="201"/>
    </row>
    <row r="40" spans="1:165" ht="15.6" x14ac:dyDescent="0.3">
      <c r="A40" s="318" t="s">
        <v>86</v>
      </c>
      <c r="B40" s="318"/>
      <c r="C40" s="344"/>
      <c r="D40" s="318" t="s">
        <v>87</v>
      </c>
      <c r="E40" s="344"/>
      <c r="F40" s="344"/>
      <c r="G40" s="344"/>
      <c r="H40" s="344"/>
      <c r="I40" s="351"/>
      <c r="J40" s="351"/>
      <c r="K40" s="351"/>
      <c r="L40" s="351"/>
      <c r="M40" s="351"/>
      <c r="N40" s="351"/>
      <c r="O40" s="351"/>
      <c r="P40" s="351"/>
      <c r="Q40" s="351"/>
      <c r="R40" s="349"/>
      <c r="S40" s="348"/>
      <c r="T40" s="348"/>
      <c r="U40" s="348"/>
      <c r="V40" s="348"/>
      <c r="W40" s="348"/>
      <c r="X40" s="348"/>
      <c r="Y40" s="348"/>
      <c r="Z40" s="348"/>
      <c r="AA40" s="201"/>
      <c r="AB40" s="201"/>
      <c r="AC40" s="201"/>
      <c r="AD40" s="19"/>
      <c r="AE40" s="635">
        <f>Funding!K31</f>
        <v>0</v>
      </c>
      <c r="AF40" s="636"/>
      <c r="AG40" s="636"/>
      <c r="AH40" s="636"/>
      <c r="AI40" s="636"/>
      <c r="AJ40" s="636"/>
      <c r="AK40" s="637"/>
      <c r="AL40" s="19"/>
      <c r="AM40" s="19"/>
      <c r="AN40" s="348"/>
      <c r="AO40" s="348"/>
      <c r="AP40" s="348"/>
      <c r="AQ40" s="348"/>
      <c r="AR40" s="348"/>
      <c r="AS40" s="348"/>
      <c r="AT40" s="201"/>
      <c r="AU40" s="201"/>
      <c r="AV40" s="201"/>
      <c r="AW40" s="201"/>
      <c r="AX40" s="201"/>
      <c r="AY40" s="201"/>
      <c r="AZ40" s="201"/>
      <c r="BA40" s="201"/>
      <c r="BB40" s="201"/>
      <c r="BC40" s="201"/>
      <c r="BD40" s="201"/>
      <c r="BE40" s="201"/>
      <c r="BF40" s="201"/>
      <c r="BG40" s="201"/>
      <c r="BH40" s="201"/>
      <c r="BI40" s="201"/>
      <c r="BJ40" s="201"/>
      <c r="BK40" s="201"/>
      <c r="BL40" s="201"/>
      <c r="BM40" s="201"/>
      <c r="BN40" s="201"/>
      <c r="BO40" s="201"/>
      <c r="BP40" s="201"/>
      <c r="BQ40" s="201"/>
      <c r="BR40" s="201"/>
      <c r="BS40" s="201"/>
      <c r="BT40" s="201"/>
      <c r="BU40" s="201"/>
      <c r="BV40" s="201"/>
      <c r="BW40" s="201"/>
      <c r="BX40" s="201"/>
      <c r="BY40" s="201"/>
      <c r="BZ40" s="201"/>
      <c r="CA40" s="201"/>
      <c r="CB40" s="201"/>
      <c r="CC40" s="201"/>
      <c r="CD40" s="201"/>
      <c r="CE40" s="201"/>
      <c r="CF40" s="201"/>
      <c r="CG40" s="201"/>
      <c r="CH40" s="201"/>
      <c r="CI40" s="201"/>
      <c r="CJ40" s="201"/>
      <c r="CK40" s="201"/>
      <c r="CL40" s="201"/>
      <c r="CM40" s="201"/>
      <c r="CN40" s="201"/>
      <c r="CO40" s="201"/>
      <c r="CP40" s="201"/>
      <c r="CQ40" s="201"/>
      <c r="CR40" s="201"/>
      <c r="CS40" s="201"/>
      <c r="CT40" s="201"/>
      <c r="CU40" s="201"/>
      <c r="CV40" s="201"/>
      <c r="CW40" s="201"/>
      <c r="CX40" s="201"/>
      <c r="CY40" s="201"/>
      <c r="CZ40" s="201"/>
      <c r="DA40" s="201"/>
      <c r="DB40" s="201"/>
      <c r="DC40" s="201"/>
      <c r="DD40" s="201"/>
      <c r="DE40" s="201"/>
      <c r="DF40" s="201"/>
      <c r="DG40" s="201"/>
      <c r="DH40" s="201"/>
      <c r="DI40" s="201"/>
      <c r="DJ40" s="201"/>
      <c r="DK40" s="201"/>
      <c r="DL40" s="257"/>
      <c r="DM40" s="201"/>
      <c r="DN40" s="201"/>
      <c r="DO40" s="201"/>
      <c r="DP40" s="201"/>
      <c r="DQ40" s="201"/>
      <c r="DR40" s="201"/>
      <c r="DS40" s="201"/>
      <c r="DT40" s="201"/>
      <c r="DU40" s="201"/>
      <c r="DV40" s="201"/>
      <c r="DW40" s="201"/>
      <c r="DX40" s="201"/>
      <c r="DY40" s="201"/>
      <c r="DZ40" s="201"/>
      <c r="EA40" s="201"/>
      <c r="EB40" s="201"/>
      <c r="EC40" s="201"/>
      <c r="ED40" s="201"/>
      <c r="EE40" s="201"/>
      <c r="EF40" s="201"/>
      <c r="EG40" s="201"/>
      <c r="EH40" s="255"/>
      <c r="EI40" s="348"/>
      <c r="EJ40" s="348"/>
      <c r="EK40" s="348"/>
      <c r="EL40" s="348"/>
      <c r="EM40" s="348"/>
      <c r="EN40" s="348"/>
      <c r="EO40" s="201"/>
      <c r="EP40" s="201"/>
      <c r="EQ40" s="201"/>
      <c r="ER40" s="201"/>
      <c r="ES40" s="201"/>
      <c r="ET40" s="201"/>
      <c r="EU40" s="201"/>
      <c r="EV40" s="201"/>
      <c r="EW40" s="201"/>
      <c r="EX40" s="201"/>
      <c r="EY40" s="201"/>
      <c r="EZ40" s="201"/>
      <c r="FA40" s="201"/>
      <c r="FB40" s="201"/>
      <c r="FC40" s="201"/>
      <c r="FD40" s="201"/>
      <c r="FE40" s="201"/>
      <c r="FF40" s="201"/>
      <c r="FG40" s="201"/>
      <c r="FH40" s="201"/>
      <c r="FI40" s="201"/>
    </row>
    <row r="41" spans="1:165" ht="15.6" x14ac:dyDescent="0.3">
      <c r="A41" s="318" t="s">
        <v>88</v>
      </c>
      <c r="B41" s="318"/>
      <c r="C41" s="316"/>
      <c r="D41" s="318" t="s">
        <v>219</v>
      </c>
      <c r="E41"/>
      <c r="F41"/>
      <c r="G41"/>
      <c r="H41" s="351"/>
      <c r="I41" s="351"/>
      <c r="J41" s="351"/>
      <c r="K41" s="351"/>
      <c r="L41" s="351"/>
      <c r="M41" s="351"/>
      <c r="N41" s="351"/>
      <c r="O41" s="351"/>
      <c r="P41" s="351"/>
      <c r="Q41" s="351"/>
      <c r="R41" s="349"/>
      <c r="S41" s="348"/>
      <c r="T41" s="348"/>
      <c r="U41" s="348"/>
      <c r="V41" s="348"/>
      <c r="W41" s="348"/>
      <c r="X41" s="348"/>
      <c r="Y41" s="348"/>
      <c r="Z41" s="348"/>
      <c r="AA41" s="201"/>
      <c r="AB41" s="201"/>
      <c r="AC41" s="201"/>
      <c r="AD41" s="19"/>
      <c r="AE41" s="635" t="str">
        <f>Funding!K34</f>
        <v>Specify Pool</v>
      </c>
      <c r="AF41" s="636"/>
      <c r="AG41" s="636"/>
      <c r="AH41" s="636"/>
      <c r="AI41" s="636"/>
      <c r="AJ41" s="636"/>
      <c r="AK41" s="637"/>
      <c r="AL41" s="19"/>
      <c r="AM41" s="201"/>
      <c r="AN41" s="348"/>
      <c r="AO41" s="348"/>
      <c r="AP41" s="348"/>
      <c r="AQ41" s="348"/>
      <c r="AR41" s="348"/>
      <c r="AS41" s="348"/>
      <c r="AT41" s="201"/>
      <c r="AU41" s="201"/>
      <c r="AV41" s="201"/>
      <c r="AW41" s="201"/>
      <c r="AX41" s="201"/>
      <c r="AY41" s="201"/>
      <c r="AZ41" s="201"/>
      <c r="BA41" s="201"/>
      <c r="BB41" s="201"/>
      <c r="BC41" s="201"/>
      <c r="BD41" s="201"/>
      <c r="BE41" s="201"/>
      <c r="BF41" s="201"/>
      <c r="BG41" s="201"/>
      <c r="BH41" s="201"/>
      <c r="BI41" s="201"/>
      <c r="BJ41" s="201"/>
      <c r="BK41" s="201"/>
      <c r="BL41" s="201"/>
      <c r="BM41" s="201"/>
      <c r="BN41" s="201"/>
      <c r="BO41" s="201"/>
      <c r="BP41" s="201"/>
      <c r="BQ41" s="201"/>
      <c r="BR41" s="201"/>
      <c r="BS41" s="201"/>
      <c r="BT41" s="201"/>
      <c r="BU41" s="201"/>
      <c r="BV41" s="201"/>
      <c r="BW41" s="201"/>
      <c r="BX41" s="201"/>
      <c r="BY41" s="201"/>
      <c r="BZ41" s="201"/>
      <c r="CA41" s="201"/>
      <c r="CB41" s="201"/>
      <c r="CC41" s="201"/>
      <c r="CD41" s="201"/>
      <c r="CE41" s="201"/>
      <c r="CF41" s="201"/>
      <c r="CG41" s="201"/>
      <c r="CH41" s="201"/>
      <c r="CI41" s="201"/>
      <c r="CJ41" s="201"/>
      <c r="CK41" s="201"/>
      <c r="CL41" s="201"/>
      <c r="CM41" s="201"/>
      <c r="CN41" s="201"/>
      <c r="CO41" s="201"/>
      <c r="CP41" s="201"/>
      <c r="CQ41" s="201"/>
      <c r="CR41" s="201"/>
      <c r="CS41" s="201"/>
      <c r="CT41" s="201"/>
      <c r="CU41" s="201"/>
      <c r="CV41" s="201"/>
      <c r="CW41" s="201"/>
      <c r="CX41" s="201"/>
      <c r="CY41" s="201"/>
      <c r="CZ41" s="201"/>
      <c r="DA41" s="201"/>
      <c r="DB41" s="201"/>
      <c r="DC41" s="201"/>
      <c r="DD41" s="201"/>
      <c r="DE41" s="201"/>
      <c r="DF41" s="201"/>
      <c r="DG41" s="201"/>
      <c r="DH41" s="201"/>
      <c r="DI41" s="201"/>
      <c r="DJ41" s="201"/>
      <c r="DK41" s="201"/>
      <c r="DL41" s="257"/>
      <c r="DM41" s="201"/>
      <c r="DN41" s="201"/>
      <c r="DO41" s="201"/>
      <c r="DP41" s="201"/>
      <c r="DQ41" s="201"/>
      <c r="DR41" s="201"/>
      <c r="DS41" s="201"/>
      <c r="DT41" s="201"/>
      <c r="DU41" s="201"/>
      <c r="DV41" s="201"/>
      <c r="DW41" s="201"/>
      <c r="DX41" s="201"/>
      <c r="DY41" s="201"/>
      <c r="DZ41" s="201"/>
      <c r="EA41" s="201"/>
      <c r="EB41" s="201"/>
      <c r="EC41" s="201"/>
      <c r="ED41" s="201"/>
      <c r="EE41" s="201"/>
      <c r="EF41" s="201"/>
      <c r="EG41" s="201"/>
      <c r="EH41" s="255"/>
      <c r="EI41" s="348"/>
      <c r="EJ41" s="348"/>
      <c r="EK41" s="348"/>
      <c r="EL41" s="348"/>
      <c r="EM41" s="348"/>
      <c r="EN41" s="348"/>
      <c r="EO41" s="201"/>
      <c r="EP41" s="201"/>
      <c r="EQ41" s="201"/>
      <c r="ER41" s="201"/>
      <c r="ES41" s="201"/>
      <c r="ET41" s="201"/>
      <c r="EU41" s="201"/>
      <c r="EV41" s="201"/>
      <c r="EW41" s="201"/>
      <c r="EX41" s="201"/>
      <c r="EY41" s="201"/>
      <c r="EZ41" s="201"/>
      <c r="FA41" s="201"/>
      <c r="FB41" s="201"/>
      <c r="FC41" s="201"/>
      <c r="FD41" s="201"/>
      <c r="FE41" s="201"/>
      <c r="FF41" s="201"/>
      <c r="FG41" s="201"/>
      <c r="FH41" s="201"/>
      <c r="FI41" s="201"/>
    </row>
    <row r="42" spans="1:165" x14ac:dyDescent="0.25">
      <c r="A42" s="201"/>
      <c r="B42" s="201"/>
      <c r="C42" s="201"/>
      <c r="D42" s="201"/>
      <c r="E42" s="201"/>
      <c r="F42" s="201"/>
      <c r="G42" s="201"/>
      <c r="H42" s="201"/>
      <c r="I42" s="201"/>
      <c r="J42" s="201"/>
      <c r="K42" s="201"/>
      <c r="L42" s="201"/>
      <c r="M42" s="201"/>
      <c r="N42" s="201"/>
      <c r="O42" s="201"/>
      <c r="P42" s="201"/>
      <c r="Q42" s="201"/>
      <c r="R42" s="201"/>
      <c r="S42" s="201"/>
      <c r="T42" s="201"/>
      <c r="U42" s="201"/>
      <c r="V42" s="201"/>
      <c r="W42" s="201"/>
      <c r="X42" s="201"/>
      <c r="Y42" s="201"/>
      <c r="Z42" s="201"/>
      <c r="AA42" s="201"/>
      <c r="AB42" s="201"/>
      <c r="AC42" s="201"/>
      <c r="AD42" s="201"/>
      <c r="AE42" s="201"/>
      <c r="AF42" s="201"/>
      <c r="AG42" s="201"/>
      <c r="AH42" s="201"/>
      <c r="AI42" s="201"/>
      <c r="AJ42" s="201"/>
      <c r="AK42" s="201"/>
      <c r="AL42" s="201"/>
      <c r="AM42" s="201"/>
      <c r="AN42" s="201"/>
      <c r="AO42" s="201"/>
      <c r="AP42" s="201"/>
      <c r="AQ42" s="201"/>
      <c r="AR42" s="201"/>
      <c r="AS42" s="201"/>
      <c r="AT42" s="201"/>
      <c r="AU42" s="201"/>
      <c r="AV42" s="201"/>
      <c r="AW42" s="201"/>
      <c r="AX42" s="201"/>
      <c r="AY42" s="201"/>
      <c r="AZ42" s="201"/>
      <c r="BA42" s="201"/>
      <c r="BB42" s="201"/>
      <c r="BC42" s="201"/>
      <c r="BD42" s="201"/>
      <c r="BE42" s="201"/>
      <c r="BF42" s="201"/>
      <c r="BG42" s="201"/>
      <c r="BH42" s="201"/>
      <c r="BI42" s="201"/>
      <c r="BJ42" s="201"/>
      <c r="BK42" s="201"/>
      <c r="BL42" s="201"/>
      <c r="BM42" s="201"/>
      <c r="BN42" s="201"/>
      <c r="BO42" s="201"/>
      <c r="BP42" s="201"/>
      <c r="BQ42" s="201"/>
      <c r="BR42" s="201"/>
      <c r="BS42" s="201"/>
      <c r="BT42" s="201"/>
      <c r="BU42" s="201"/>
      <c r="BV42" s="201"/>
      <c r="BW42" s="201"/>
      <c r="BX42" s="201"/>
      <c r="BY42" s="201"/>
      <c r="BZ42" s="201"/>
      <c r="CA42" s="201"/>
      <c r="CB42" s="201"/>
      <c r="CC42" s="201"/>
      <c r="CD42" s="201"/>
      <c r="CE42" s="201"/>
      <c r="CF42" s="201"/>
      <c r="CG42" s="201"/>
      <c r="CH42" s="201"/>
      <c r="CI42" s="201"/>
      <c r="CJ42" s="201"/>
      <c r="CK42" s="201"/>
      <c r="CL42" s="201"/>
      <c r="CM42" s="201"/>
      <c r="CN42" s="201"/>
      <c r="CO42" s="201"/>
      <c r="CP42" s="201"/>
      <c r="CQ42" s="201"/>
      <c r="CR42" s="201"/>
      <c r="CS42" s="201"/>
      <c r="CT42" s="201"/>
      <c r="CU42" s="201"/>
      <c r="CV42" s="201"/>
      <c r="CW42" s="201"/>
      <c r="CX42" s="201"/>
      <c r="CY42" s="201"/>
      <c r="CZ42" s="201"/>
      <c r="DA42" s="201"/>
      <c r="DB42" s="201"/>
      <c r="DC42" s="201"/>
      <c r="DD42" s="201"/>
      <c r="DE42" s="201"/>
      <c r="DF42" s="201"/>
      <c r="DG42" s="201"/>
      <c r="DH42" s="201"/>
      <c r="DI42" s="201"/>
      <c r="DJ42" s="201"/>
      <c r="DK42" s="201"/>
      <c r="DL42" s="201"/>
      <c r="DM42" s="201"/>
      <c r="DN42" s="201"/>
      <c r="DO42" s="201"/>
      <c r="DP42" s="201"/>
      <c r="DQ42" s="201"/>
      <c r="DR42" s="201"/>
      <c r="DS42" s="201"/>
      <c r="DT42" s="201"/>
      <c r="DU42" s="201"/>
      <c r="DV42" s="201"/>
      <c r="DW42" s="201"/>
      <c r="DX42" s="201"/>
      <c r="DY42" s="201"/>
      <c r="DZ42" s="201"/>
      <c r="EA42" s="201"/>
      <c r="EB42" s="201"/>
      <c r="EC42" s="201"/>
      <c r="ED42" s="201"/>
      <c r="EE42" s="201"/>
      <c r="EF42" s="201"/>
      <c r="EG42" s="201"/>
      <c r="EH42" s="201"/>
      <c r="EI42" s="201"/>
      <c r="EJ42" s="201"/>
      <c r="EK42" s="201"/>
      <c r="EL42" s="201"/>
      <c r="EM42" s="201"/>
      <c r="EN42" s="201"/>
      <c r="EO42" s="201"/>
      <c r="EP42" s="201"/>
      <c r="EQ42" s="201"/>
      <c r="ER42" s="201"/>
      <c r="ES42" s="201"/>
      <c r="ET42" s="201"/>
      <c r="EU42" s="201"/>
      <c r="EV42" s="201"/>
      <c r="EW42" s="201"/>
      <c r="EX42" s="201"/>
      <c r="EY42" s="201"/>
      <c r="EZ42" s="201"/>
      <c r="FA42" s="201"/>
      <c r="FB42" s="201"/>
      <c r="FC42" s="201"/>
      <c r="FD42" s="201"/>
      <c r="FE42" s="201"/>
      <c r="FF42" s="201"/>
      <c r="FG42" s="201"/>
      <c r="FH42" s="201"/>
      <c r="FI42" s="201"/>
    </row>
    <row r="43" spans="1:165" ht="16.2" thickBot="1" x14ac:dyDescent="0.35">
      <c r="A43" s="318" t="s">
        <v>96</v>
      </c>
      <c r="B43" s="318"/>
      <c r="C43" s="344"/>
      <c r="D43" s="318" t="s">
        <v>220</v>
      </c>
      <c r="E43" s="344"/>
      <c r="F43" s="344"/>
      <c r="G43" s="344"/>
      <c r="H43" s="344"/>
      <c r="I43" s="351"/>
      <c r="J43" s="351"/>
      <c r="K43" s="351"/>
      <c r="L43" s="351"/>
      <c r="M43" s="351"/>
      <c r="N43" s="351"/>
      <c r="O43" s="351"/>
      <c r="P43" s="351"/>
      <c r="Q43" s="351"/>
      <c r="R43" s="351"/>
      <c r="S43" s="351"/>
      <c r="T43" s="351"/>
      <c r="U43" s="351"/>
      <c r="V43" s="351"/>
      <c r="W43" s="351"/>
      <c r="X43" s="635">
        <f>Funding!K39</f>
        <v>0</v>
      </c>
      <c r="Y43" s="636"/>
      <c r="Z43" s="636"/>
      <c r="AA43" s="636"/>
      <c r="AB43" s="636"/>
      <c r="AC43" s="636"/>
      <c r="AD43" s="637"/>
      <c r="AE43" s="19"/>
      <c r="AF43" s="19"/>
      <c r="AG43" s="348"/>
      <c r="AH43" s="348"/>
      <c r="AI43" s="349"/>
      <c r="AJ43" s="348"/>
      <c r="AK43" s="348"/>
      <c r="AL43" s="348"/>
      <c r="AM43" s="348"/>
      <c r="AN43" s="348"/>
      <c r="AO43" s="348"/>
      <c r="AP43" s="351"/>
      <c r="AQ43" s="351"/>
      <c r="AR43" s="201"/>
      <c r="AS43" s="201"/>
      <c r="AT43" s="201"/>
      <c r="AU43" s="201"/>
      <c r="AV43" s="201"/>
      <c r="AW43" s="201"/>
      <c r="AX43" s="201"/>
      <c r="AY43" s="201"/>
      <c r="AZ43" s="201"/>
      <c r="BA43" s="201"/>
      <c r="BB43" s="201"/>
      <c r="BC43" s="201"/>
      <c r="BD43" s="201"/>
      <c r="BE43" s="201"/>
      <c r="BF43" s="201"/>
      <c r="BG43" s="201"/>
      <c r="BH43" s="201"/>
      <c r="BI43" s="201"/>
      <c r="BJ43" s="201"/>
      <c r="BK43" s="201"/>
      <c r="BL43" s="201"/>
      <c r="BM43" s="201"/>
      <c r="BN43" s="201"/>
      <c r="BO43" s="201"/>
      <c r="BP43" s="201"/>
      <c r="BQ43" s="201"/>
      <c r="BR43" s="201"/>
      <c r="BS43" s="201"/>
      <c r="BT43" s="201"/>
      <c r="BU43" s="201"/>
      <c r="BV43" s="201"/>
      <c r="BW43" s="201"/>
      <c r="BX43" s="201"/>
      <c r="BY43" s="201"/>
      <c r="BZ43" s="201"/>
      <c r="CA43" s="201"/>
      <c r="CB43" s="201"/>
      <c r="CC43" s="201"/>
      <c r="CD43" s="201"/>
      <c r="CE43" s="201"/>
      <c r="CF43" s="201"/>
      <c r="CG43" s="201"/>
      <c r="CH43" s="201"/>
      <c r="CI43" s="201"/>
      <c r="CJ43" s="201"/>
      <c r="CK43" s="201"/>
      <c r="CL43" s="201"/>
      <c r="CM43" s="201"/>
      <c r="CN43" s="201"/>
      <c r="CO43" s="201"/>
      <c r="CP43" s="201"/>
      <c r="CQ43" s="201"/>
      <c r="CR43" s="201"/>
      <c r="CS43" s="201"/>
      <c r="CT43" s="201"/>
      <c r="CU43" s="201"/>
      <c r="CV43" s="201"/>
      <c r="CW43" s="201"/>
      <c r="CX43" s="201"/>
      <c r="CY43" s="201"/>
      <c r="CZ43" s="201"/>
      <c r="DA43" s="201"/>
      <c r="DB43" s="201"/>
      <c r="DC43" s="201"/>
      <c r="DD43" s="201"/>
      <c r="DE43" s="201"/>
      <c r="DF43" s="201"/>
      <c r="DG43" s="201"/>
      <c r="DH43" s="201"/>
      <c r="DI43" s="201"/>
      <c r="DJ43" s="201"/>
      <c r="DK43" s="201"/>
      <c r="DL43" s="201"/>
      <c r="DM43" s="201"/>
      <c r="DN43" s="201"/>
      <c r="DO43" s="201"/>
      <c r="DP43" s="201"/>
      <c r="DQ43" s="201"/>
      <c r="DR43" s="201"/>
      <c r="DS43" s="201"/>
      <c r="DT43" s="201"/>
      <c r="DU43" s="201"/>
      <c r="DV43" s="201"/>
      <c r="DW43" s="201"/>
      <c r="DX43" s="201"/>
      <c r="DY43" s="201"/>
      <c r="DZ43" s="201"/>
      <c r="EA43" s="255"/>
      <c r="EB43" s="348"/>
      <c r="EC43" s="348"/>
      <c r="ED43" s="348"/>
      <c r="EE43" s="348"/>
      <c r="EF43" s="348"/>
      <c r="EG43" s="348"/>
      <c r="EH43" s="201"/>
      <c r="EI43" s="201"/>
      <c r="EJ43" s="201"/>
      <c r="EK43" s="201"/>
      <c r="EL43" s="201"/>
      <c r="EM43" s="201"/>
      <c r="EN43" s="201"/>
      <c r="EO43" s="201"/>
      <c r="EP43" s="201"/>
      <c r="EQ43" s="201"/>
      <c r="ER43" s="201"/>
      <c r="ES43" s="201"/>
      <c r="ET43" s="201"/>
      <c r="EU43" s="201"/>
      <c r="EV43" s="201"/>
      <c r="EW43" s="201"/>
      <c r="EX43" s="201"/>
      <c r="EY43" s="201"/>
      <c r="EZ43" s="201"/>
      <c r="FA43" s="201"/>
      <c r="FB43" s="201"/>
      <c r="FC43" s="201"/>
      <c r="FD43" s="201"/>
      <c r="FE43" s="201"/>
      <c r="FF43" s="201"/>
      <c r="FG43" s="201"/>
      <c r="FH43" s="201"/>
      <c r="FI43" s="201"/>
    </row>
    <row r="44" spans="1:165" ht="16.2" thickBot="1" x14ac:dyDescent="0.35">
      <c r="A44" s="318" t="s">
        <v>105</v>
      </c>
      <c r="B44" s="318"/>
      <c r="C44" s="344"/>
      <c r="D44" s="318" t="s">
        <v>221</v>
      </c>
      <c r="E44" s="344"/>
      <c r="F44" s="344"/>
      <c r="G44" s="344"/>
      <c r="H44" s="344"/>
      <c r="I44" s="351"/>
      <c r="J44" s="351"/>
      <c r="K44" s="351"/>
      <c r="L44" s="351"/>
      <c r="M44" s="351"/>
      <c r="N44" s="351"/>
      <c r="O44" s="351"/>
      <c r="P44" s="351"/>
      <c r="Q44" s="351"/>
      <c r="R44" s="351"/>
      <c r="S44" s="351"/>
      <c r="T44" s="351"/>
      <c r="U44" s="351"/>
      <c r="V44" s="351"/>
      <c r="W44" s="351"/>
      <c r="X44" s="349"/>
      <c r="Y44" s="348"/>
      <c r="Z44" s="348"/>
      <c r="AA44" s="348"/>
      <c r="AB44" s="348"/>
      <c r="AC44" s="348"/>
      <c r="AD44" s="348"/>
      <c r="AE44" s="348"/>
      <c r="AF44" s="348"/>
      <c r="AG44" s="348"/>
      <c r="AH44" s="348"/>
      <c r="AI44" s="348"/>
      <c r="AJ44" s="348"/>
      <c r="AK44" s="348"/>
      <c r="AL44" s="664" t="str">
        <f>IF(AE41="Specify Pool","",AE40+AE41)</f>
        <v/>
      </c>
      <c r="AM44" s="642"/>
      <c r="AN44" s="642"/>
      <c r="AO44" s="642"/>
      <c r="AP44" s="643"/>
      <c r="AQ44" s="348"/>
      <c r="AR44" s="348"/>
      <c r="AS44" s="349"/>
      <c r="AT44" s="348"/>
      <c r="AU44" s="348"/>
      <c r="AV44" s="351"/>
      <c r="AW44" s="201"/>
      <c r="AX44" s="201"/>
      <c r="AY44" s="201"/>
      <c r="AZ44" s="201"/>
      <c r="BA44" s="201"/>
      <c r="BB44" s="201"/>
      <c r="BC44" s="201"/>
      <c r="BD44" s="201"/>
      <c r="BE44" s="201"/>
      <c r="BF44" s="201"/>
      <c r="BG44" s="201"/>
      <c r="BH44" s="201"/>
      <c r="BI44" s="201"/>
      <c r="BJ44" s="201"/>
      <c r="BK44" s="201"/>
      <c r="BL44" s="201"/>
      <c r="BM44" s="201"/>
      <c r="BN44" s="201"/>
      <c r="BO44" s="201"/>
      <c r="BP44" s="201"/>
      <c r="BQ44" s="201"/>
      <c r="BR44" s="201"/>
      <c r="BS44" s="201"/>
      <c r="BT44" s="201"/>
      <c r="BU44" s="201"/>
      <c r="BV44" s="201"/>
      <c r="BW44" s="201"/>
      <c r="BX44" s="201"/>
      <c r="BY44" s="201"/>
      <c r="BZ44" s="201"/>
      <c r="CA44" s="201"/>
      <c r="CB44" s="201"/>
      <c r="CC44" s="201"/>
      <c r="CD44" s="201"/>
      <c r="CE44" s="201"/>
      <c r="CF44" s="201"/>
      <c r="CG44" s="201"/>
      <c r="CH44" s="201"/>
      <c r="CI44" s="201"/>
      <c r="CJ44" s="201"/>
      <c r="CK44" s="201"/>
      <c r="CL44" s="201"/>
      <c r="CM44" s="201"/>
      <c r="CN44" s="201"/>
      <c r="CO44" s="201"/>
      <c r="CP44" s="201"/>
      <c r="CQ44" s="201"/>
      <c r="CR44" s="201"/>
      <c r="CS44" s="201"/>
      <c r="CT44" s="201"/>
      <c r="CU44" s="201"/>
      <c r="CV44" s="201"/>
      <c r="CW44" s="201"/>
      <c r="CX44" s="201"/>
      <c r="CY44" s="201"/>
      <c r="CZ44" s="201"/>
      <c r="DA44" s="201"/>
      <c r="DB44" s="201"/>
      <c r="DC44" s="201"/>
      <c r="DD44" s="201"/>
      <c r="DE44" s="201"/>
      <c r="DF44" s="201"/>
      <c r="DG44" s="201"/>
      <c r="DH44" s="201"/>
      <c r="DI44" s="201"/>
      <c r="DJ44" s="201"/>
      <c r="DK44" s="201"/>
      <c r="DL44" s="201"/>
      <c r="DM44" s="201"/>
      <c r="DN44" s="201"/>
      <c r="DO44" s="201"/>
      <c r="DP44" s="201"/>
      <c r="DQ44" s="201"/>
      <c r="DR44" s="201"/>
      <c r="DS44" s="201"/>
      <c r="DT44" s="201"/>
      <c r="DU44" s="201"/>
      <c r="DV44" s="201"/>
      <c r="DW44" s="201"/>
      <c r="DX44" s="201"/>
      <c r="DY44" s="201"/>
      <c r="DZ44" s="201"/>
      <c r="EA44" s="201"/>
      <c r="EB44" s="201"/>
      <c r="EC44" s="201"/>
      <c r="ED44" s="201"/>
      <c r="EE44" s="201"/>
      <c r="EF44" s="201"/>
      <c r="EG44" s="201"/>
      <c r="EH44" s="201"/>
      <c r="EI44" s="201"/>
      <c r="EJ44" s="201"/>
      <c r="EK44" s="201"/>
      <c r="EL44" s="201"/>
      <c r="EM44" s="201"/>
      <c r="EN44" s="201"/>
      <c r="EO44" s="255"/>
      <c r="EP44" s="348"/>
      <c r="EQ44" s="348"/>
      <c r="ER44" s="348"/>
      <c r="ES44" s="348"/>
      <c r="ET44" s="348"/>
      <c r="EU44" s="348"/>
      <c r="EV44" s="201"/>
      <c r="EW44" s="201"/>
      <c r="EX44" s="201"/>
      <c r="EY44" s="201"/>
      <c r="EZ44" s="201"/>
      <c r="FA44" s="201"/>
      <c r="FB44" s="201"/>
      <c r="FC44" s="201"/>
      <c r="FD44" s="201"/>
      <c r="FE44" s="201"/>
      <c r="FF44" s="201"/>
      <c r="FG44" s="201"/>
      <c r="FH44" s="201"/>
      <c r="FI44" s="201"/>
    </row>
    <row r="45" spans="1:165" ht="15.6" x14ac:dyDescent="0.3">
      <c r="A45" s="318"/>
      <c r="B45" s="318"/>
      <c r="C45" s="344"/>
      <c r="D45" s="318"/>
      <c r="E45" s="344"/>
      <c r="F45" s="344"/>
      <c r="G45" s="344"/>
      <c r="H45" s="344"/>
      <c r="I45" s="351"/>
      <c r="J45" s="351"/>
      <c r="K45" s="351"/>
      <c r="L45" s="351"/>
      <c r="M45" s="351"/>
      <c r="N45" s="351"/>
      <c r="O45" s="351"/>
      <c r="P45" s="351"/>
      <c r="Q45" s="351"/>
      <c r="R45" s="351"/>
      <c r="S45" s="351"/>
      <c r="T45" s="351"/>
      <c r="U45" s="351"/>
      <c r="V45" s="351"/>
      <c r="W45" s="351"/>
      <c r="X45" s="349"/>
      <c r="Y45" s="348"/>
      <c r="Z45" s="348"/>
      <c r="AA45" s="348"/>
      <c r="AB45" s="348"/>
      <c r="AC45" s="348"/>
      <c r="AD45" s="348"/>
      <c r="AE45" s="348"/>
      <c r="AF45" s="348"/>
      <c r="AG45" s="348"/>
      <c r="AH45" s="348"/>
      <c r="AI45" s="348"/>
      <c r="AJ45" s="348"/>
      <c r="AK45" s="348"/>
      <c r="AL45" s="349"/>
      <c r="AM45" s="348"/>
      <c r="AN45" s="348"/>
      <c r="AO45" s="348"/>
      <c r="AP45" s="348"/>
      <c r="AQ45" s="348"/>
      <c r="AR45" s="348"/>
      <c r="AS45" s="349"/>
      <c r="AT45" s="348"/>
      <c r="AU45" s="348"/>
      <c r="AV45" s="351"/>
      <c r="AW45" s="201"/>
      <c r="AX45" s="201"/>
      <c r="AY45" s="201"/>
      <c r="AZ45" s="201"/>
      <c r="BA45" s="201"/>
      <c r="BB45" s="201"/>
      <c r="BC45" s="201"/>
      <c r="BD45" s="201"/>
      <c r="BE45" s="201"/>
      <c r="BF45" s="201"/>
      <c r="BG45" s="201"/>
      <c r="BH45" s="201"/>
      <c r="BI45" s="201"/>
      <c r="BJ45" s="201"/>
      <c r="BK45" s="201"/>
      <c r="BL45" s="201"/>
      <c r="BM45" s="201"/>
      <c r="BN45" s="201"/>
      <c r="BO45" s="201"/>
      <c r="BP45" s="201"/>
      <c r="BQ45" s="201"/>
      <c r="BR45" s="201"/>
      <c r="BS45" s="201"/>
      <c r="BT45" s="201"/>
      <c r="BU45" s="201"/>
      <c r="BV45" s="201"/>
      <c r="BW45" s="201"/>
      <c r="BX45" s="201"/>
      <c r="BY45" s="201"/>
      <c r="BZ45" s="201"/>
      <c r="CA45" s="201"/>
      <c r="CB45" s="201"/>
      <c r="CC45" s="201"/>
      <c r="CD45" s="201"/>
      <c r="CE45" s="201"/>
      <c r="CF45" s="201"/>
      <c r="CG45" s="201"/>
      <c r="CH45" s="201"/>
      <c r="CI45" s="201"/>
      <c r="CJ45" s="201"/>
      <c r="CK45" s="201"/>
      <c r="CL45" s="201"/>
      <c r="CM45" s="201"/>
      <c r="CN45" s="201"/>
      <c r="CO45" s="201"/>
      <c r="CP45" s="201"/>
      <c r="CQ45" s="201"/>
      <c r="CR45" s="201"/>
      <c r="CS45" s="201"/>
      <c r="CT45" s="201"/>
      <c r="CU45" s="201"/>
      <c r="CV45" s="201"/>
      <c r="CW45" s="201"/>
      <c r="CX45" s="201"/>
      <c r="CY45" s="201"/>
      <c r="CZ45" s="201"/>
      <c r="DA45" s="201"/>
      <c r="DB45" s="201"/>
      <c r="DC45" s="201"/>
      <c r="DD45" s="201"/>
      <c r="DE45" s="201"/>
      <c r="DF45" s="201"/>
      <c r="DG45" s="201"/>
      <c r="DH45" s="201"/>
      <c r="DI45" s="201"/>
      <c r="DJ45" s="201"/>
      <c r="DK45" s="201"/>
      <c r="DL45" s="201"/>
      <c r="DM45" s="201"/>
      <c r="DN45" s="201"/>
      <c r="DO45" s="201"/>
      <c r="DP45" s="201"/>
      <c r="DQ45" s="201"/>
      <c r="DR45" s="201"/>
      <c r="DS45" s="201"/>
      <c r="DT45" s="201"/>
      <c r="DU45" s="201"/>
      <c r="DV45" s="201"/>
      <c r="DW45" s="201"/>
      <c r="DX45" s="201"/>
      <c r="DY45" s="201"/>
      <c r="DZ45" s="201"/>
      <c r="EA45" s="201"/>
      <c r="EB45" s="201"/>
      <c r="EC45" s="201"/>
      <c r="ED45" s="201"/>
      <c r="EE45" s="201"/>
      <c r="EF45" s="201"/>
      <c r="EG45" s="201"/>
      <c r="EH45" s="201"/>
      <c r="EI45" s="201"/>
      <c r="EJ45" s="201"/>
      <c r="EK45" s="201"/>
      <c r="EL45" s="201"/>
      <c r="EM45" s="201"/>
      <c r="EN45" s="201"/>
      <c r="EO45" s="255"/>
      <c r="EP45" s="348"/>
      <c r="EQ45" s="348"/>
      <c r="ER45" s="348"/>
      <c r="ES45" s="348"/>
      <c r="ET45" s="348"/>
      <c r="EU45" s="348"/>
      <c r="EV45" s="201"/>
      <c r="EW45" s="201"/>
      <c r="EX45" s="201"/>
      <c r="EY45" s="201"/>
      <c r="EZ45" s="201"/>
      <c r="FA45" s="201"/>
      <c r="FB45" s="201"/>
      <c r="FC45" s="201"/>
      <c r="FD45" s="201"/>
      <c r="FE45" s="201"/>
      <c r="FF45" s="201"/>
      <c r="FG45" s="201"/>
      <c r="FH45" s="201"/>
      <c r="FI45" s="201"/>
    </row>
    <row r="46" spans="1:165" ht="15.6" x14ac:dyDescent="0.3">
      <c r="A46" s="201"/>
      <c r="B46" s="201"/>
      <c r="C46" s="201"/>
      <c r="D46" s="201"/>
      <c r="E46" s="201"/>
      <c r="F46" s="201"/>
      <c r="G46" s="201"/>
      <c r="H46" s="318"/>
      <c r="I46" s="318"/>
      <c r="J46" s="318"/>
      <c r="K46" s="318"/>
      <c r="L46" s="318"/>
      <c r="M46" s="318"/>
      <c r="N46" s="318"/>
      <c r="O46" s="318"/>
      <c r="P46" s="318"/>
      <c r="Q46" s="316"/>
      <c r="R46" s="318"/>
      <c r="S46"/>
      <c r="T46"/>
      <c r="U46"/>
      <c r="V46" s="201"/>
      <c r="W46"/>
      <c r="X46" s="201"/>
      <c r="Y46"/>
      <c r="Z46"/>
      <c r="AA46" s="351" t="str">
        <f>Funding!D35</f>
        <v/>
      </c>
      <c r="AB46"/>
      <c r="AC46"/>
      <c r="AD46"/>
      <c r="AE46"/>
      <c r="AF46"/>
      <c r="AG46"/>
      <c r="AH46"/>
      <c r="AI46"/>
      <c r="AJ46"/>
      <c r="AK46"/>
      <c r="AL46" s="635" t="str">
        <f>Funding!R35</f>
        <v/>
      </c>
      <c r="AM46" s="636"/>
      <c r="AN46" s="636"/>
      <c r="AO46" s="636"/>
      <c r="AP46" s="637"/>
      <c r="AQ46" s="347"/>
      <c r="AR46" s="348"/>
      <c r="AS46" s="349"/>
      <c r="AT46" s="348"/>
      <c r="AU46" s="348"/>
      <c r="AV46" s="351"/>
      <c r="AW46" s="201"/>
      <c r="AX46" s="201"/>
      <c r="AY46" s="201"/>
      <c r="AZ46" s="201"/>
      <c r="BA46" s="201"/>
      <c r="BB46" s="201"/>
      <c r="BC46" s="201"/>
      <c r="BD46" s="201"/>
      <c r="BE46" s="201"/>
      <c r="BF46" s="201"/>
      <c r="BG46" s="201"/>
      <c r="BH46" s="201"/>
      <c r="BI46" s="201"/>
      <c r="BJ46" s="201"/>
      <c r="BK46" s="201"/>
      <c r="BL46" s="201"/>
      <c r="BM46" s="201"/>
      <c r="BN46" s="201"/>
      <c r="BO46" s="201"/>
      <c r="BP46" s="201"/>
      <c r="BQ46" s="201"/>
      <c r="BR46" s="201"/>
      <c r="BS46" s="201"/>
      <c r="BT46" s="201"/>
      <c r="BU46" s="201"/>
      <c r="BV46" s="201"/>
      <c r="BW46" s="201"/>
      <c r="BX46" s="201"/>
      <c r="BY46" s="201"/>
      <c r="BZ46" s="201"/>
      <c r="CA46" s="201"/>
      <c r="CB46" s="201"/>
      <c r="CC46" s="201"/>
      <c r="CD46" s="201"/>
      <c r="CE46" s="201"/>
      <c r="CF46" s="201"/>
      <c r="CG46" s="201"/>
      <c r="CH46" s="201"/>
      <c r="CI46" s="201"/>
      <c r="CJ46" s="201"/>
      <c r="CK46" s="201"/>
      <c r="CL46" s="201"/>
      <c r="CM46" s="201"/>
      <c r="CN46" s="201"/>
      <c r="CO46" s="201"/>
      <c r="CP46" s="201"/>
      <c r="CQ46" s="201"/>
      <c r="CR46" s="201"/>
      <c r="CS46" s="201"/>
      <c r="CT46" s="201"/>
      <c r="CU46" s="201"/>
      <c r="CV46" s="201"/>
      <c r="CW46" s="201"/>
      <c r="CX46" s="201"/>
      <c r="CY46" s="201"/>
      <c r="CZ46" s="201"/>
      <c r="DA46" s="201"/>
      <c r="DB46" s="201"/>
      <c r="DC46" s="201"/>
      <c r="DD46" s="201"/>
      <c r="DE46" s="201"/>
      <c r="DF46" s="201"/>
      <c r="DG46" s="201"/>
      <c r="DH46" s="201"/>
      <c r="DI46" s="201"/>
      <c r="DJ46" s="201"/>
      <c r="DK46" s="201"/>
      <c r="DL46" s="201"/>
      <c r="DM46" s="201"/>
      <c r="DN46" s="201"/>
      <c r="DO46" s="201"/>
      <c r="DP46" s="201"/>
      <c r="DQ46" s="201"/>
      <c r="DR46" s="201"/>
      <c r="DS46" s="201"/>
      <c r="DT46" s="201"/>
      <c r="DU46" s="201"/>
      <c r="DV46" s="201"/>
      <c r="DW46" s="201"/>
      <c r="DX46" s="201"/>
      <c r="DY46" s="201"/>
      <c r="DZ46" s="201"/>
      <c r="EA46" s="201"/>
      <c r="EB46" s="201"/>
      <c r="EC46" s="201"/>
      <c r="ED46" s="201"/>
      <c r="EE46" s="201"/>
      <c r="EF46" s="201"/>
      <c r="EG46" s="201"/>
      <c r="EH46" s="201"/>
      <c r="EI46" s="201"/>
      <c r="EJ46" s="201"/>
      <c r="EK46" s="201"/>
      <c r="EL46" s="201"/>
      <c r="EM46" s="201"/>
      <c r="EN46" s="201"/>
      <c r="EO46" s="255"/>
      <c r="EP46" s="348"/>
      <c r="EQ46" s="348"/>
      <c r="ER46" s="348"/>
      <c r="ES46" s="348"/>
      <c r="ET46" s="348"/>
      <c r="EU46" s="348"/>
      <c r="EV46" s="201"/>
      <c r="EW46" s="201"/>
      <c r="EX46" s="201"/>
      <c r="EY46" s="201"/>
      <c r="EZ46" s="201"/>
      <c r="FA46" s="201"/>
      <c r="FB46" s="201"/>
      <c r="FC46" s="201"/>
      <c r="FD46" s="201"/>
      <c r="FE46" s="201"/>
      <c r="FF46" s="201"/>
      <c r="FG46" s="201"/>
      <c r="FH46" s="201"/>
      <c r="FI46" s="201"/>
    </row>
    <row r="47" spans="1:165" ht="15.6" x14ac:dyDescent="0.3">
      <c r="A47" s="15" t="s">
        <v>85</v>
      </c>
      <c r="B47" s="318"/>
      <c r="C47" s="316"/>
      <c r="D47" s="316"/>
      <c r="E47" s="316"/>
      <c r="F47" s="316"/>
      <c r="G47" s="316"/>
      <c r="H47" s="316"/>
      <c r="I47" s="316"/>
      <c r="J47" s="316"/>
      <c r="K47" s="316"/>
      <c r="L47" s="316"/>
      <c r="M47" s="316"/>
      <c r="N47" s="316"/>
      <c r="O47" s="316"/>
      <c r="P47" s="316"/>
      <c r="Q47" s="316"/>
      <c r="R47" s="344"/>
      <c r="S47" s="344"/>
      <c r="T47" s="348"/>
      <c r="U47" s="348"/>
      <c r="V47" s="348"/>
      <c r="W47" s="348"/>
      <c r="X47" s="348"/>
      <c r="Y47" s="348"/>
      <c r="Z47" s="348"/>
      <c r="AA47" s="201"/>
      <c r="AB47" s="201"/>
      <c r="AC47" s="201"/>
      <c r="AD47" s="19"/>
      <c r="AE47" s="19"/>
      <c r="AF47" s="258"/>
      <c r="AG47" s="19"/>
      <c r="AH47" s="19"/>
      <c r="AI47" s="19"/>
      <c r="AJ47" s="19"/>
      <c r="AK47" s="19"/>
      <c r="AL47" s="19"/>
      <c r="AM47" s="19"/>
      <c r="AN47" s="348"/>
      <c r="AO47" s="348"/>
      <c r="AP47" s="348"/>
      <c r="AQ47" s="348"/>
      <c r="AR47" s="348"/>
      <c r="AS47" s="348"/>
      <c r="AT47" s="201"/>
      <c r="AU47" s="201"/>
      <c r="AV47" s="201"/>
      <c r="AW47" s="201"/>
      <c r="AX47" s="201"/>
      <c r="AY47" s="201"/>
      <c r="AZ47" s="201"/>
      <c r="BA47" s="201"/>
      <c r="BB47" s="201"/>
      <c r="BC47" s="201"/>
      <c r="BD47" s="201"/>
      <c r="BE47" s="201"/>
      <c r="BF47" s="201"/>
      <c r="BG47" s="201"/>
      <c r="BH47" s="201"/>
      <c r="BI47" s="201"/>
      <c r="BJ47" s="201"/>
      <c r="BK47" s="201"/>
      <c r="BL47" s="201"/>
      <c r="BM47" s="201"/>
      <c r="BN47" s="201"/>
      <c r="BO47" s="201"/>
      <c r="BP47" s="201"/>
      <c r="BQ47" s="201"/>
      <c r="BR47" s="201"/>
      <c r="BS47" s="201"/>
      <c r="BT47" s="201"/>
      <c r="BU47" s="201"/>
      <c r="BV47" s="201"/>
      <c r="BW47" s="201"/>
      <c r="BX47" s="201"/>
      <c r="BY47" s="201"/>
      <c r="BZ47" s="201"/>
      <c r="CA47" s="201"/>
      <c r="CB47" s="201"/>
      <c r="CC47" s="201"/>
      <c r="CD47" s="201"/>
      <c r="CE47" s="201"/>
      <c r="CF47" s="201"/>
      <c r="CG47" s="201"/>
      <c r="CH47" s="201"/>
      <c r="CI47" s="201"/>
      <c r="CJ47" s="201"/>
      <c r="CK47" s="201"/>
      <c r="CL47" s="201"/>
      <c r="CM47" s="201"/>
      <c r="CN47" s="201"/>
      <c r="CO47" s="201"/>
      <c r="CP47" s="201"/>
      <c r="CQ47" s="201"/>
      <c r="CR47" s="201"/>
      <c r="CS47" s="201"/>
      <c r="CT47" s="201"/>
      <c r="CU47" s="201"/>
      <c r="CV47" s="201"/>
      <c r="CW47" s="201"/>
      <c r="CX47" s="201"/>
      <c r="CY47" s="201"/>
      <c r="CZ47" s="201"/>
      <c r="DA47" s="201"/>
      <c r="DB47" s="201"/>
      <c r="DC47" s="201"/>
      <c r="DD47" s="201"/>
      <c r="DE47" s="201"/>
      <c r="DF47" s="201"/>
      <c r="DG47" s="201"/>
      <c r="DH47" s="201"/>
      <c r="DI47" s="201"/>
      <c r="DJ47" s="201"/>
      <c r="DK47" s="201"/>
      <c r="DL47" s="201"/>
      <c r="DM47" s="201"/>
      <c r="DN47" s="201"/>
      <c r="DO47" s="201"/>
      <c r="DP47" s="201"/>
      <c r="DQ47" s="201"/>
      <c r="DR47" s="201"/>
      <c r="DS47" s="201"/>
      <c r="DT47" s="201"/>
      <c r="DU47" s="201"/>
      <c r="DV47" s="201"/>
      <c r="DW47" s="201"/>
      <c r="DX47" s="201"/>
      <c r="DY47" s="201"/>
      <c r="DZ47" s="201"/>
      <c r="EA47" s="201"/>
      <c r="EB47" s="201"/>
      <c r="EC47" s="201"/>
      <c r="ED47" s="201"/>
      <c r="EE47" s="201"/>
      <c r="EF47" s="201"/>
      <c r="EG47" s="201"/>
      <c r="EH47" s="255"/>
      <c r="EI47" s="348"/>
      <c r="EJ47" s="348"/>
      <c r="EK47" s="348"/>
      <c r="EL47" s="348"/>
      <c r="EM47" s="348"/>
      <c r="EN47" s="348"/>
      <c r="EO47" s="201"/>
      <c r="EP47" s="201"/>
      <c r="EQ47" s="201"/>
      <c r="ER47" s="201"/>
      <c r="ES47" s="201"/>
      <c r="ET47" s="201"/>
      <c r="EU47" s="201"/>
      <c r="EV47" s="201"/>
      <c r="EW47" s="201"/>
      <c r="EX47" s="201"/>
      <c r="EY47" s="201"/>
      <c r="EZ47" s="201"/>
      <c r="FA47" s="201"/>
      <c r="FB47" s="201"/>
      <c r="FC47" s="201"/>
      <c r="FD47" s="201"/>
      <c r="FE47" s="201"/>
      <c r="FF47" s="201"/>
      <c r="FG47" s="201"/>
      <c r="FH47" s="201"/>
      <c r="FI47" s="201"/>
    </row>
    <row r="48" spans="1:165" ht="12.75" customHeight="1" x14ac:dyDescent="0.25">
      <c r="A48" s="230"/>
      <c r="B48" s="230"/>
      <c r="C48" s="230"/>
      <c r="D48" s="230"/>
      <c r="E48" s="230"/>
      <c r="F48" s="230"/>
      <c r="G48" s="230"/>
      <c r="H48" s="230"/>
      <c r="I48" s="230"/>
      <c r="J48" s="230"/>
      <c r="K48" s="230"/>
      <c r="L48" s="230"/>
      <c r="M48" s="230"/>
      <c r="N48" s="230"/>
      <c r="O48" s="230"/>
      <c r="P48" s="230"/>
      <c r="Q48" s="230"/>
      <c r="R48" s="230"/>
      <c r="S48" s="230"/>
      <c r="T48" s="230"/>
      <c r="U48" s="230"/>
      <c r="V48" s="230"/>
      <c r="W48" s="230"/>
      <c r="X48" s="230"/>
      <c r="Y48" s="230"/>
      <c r="Z48" s="230"/>
      <c r="AA48" s="230"/>
      <c r="AB48" s="230"/>
      <c r="AC48" s="230"/>
      <c r="AD48" s="230"/>
      <c r="AE48" s="230"/>
      <c r="AF48" s="230"/>
      <c r="AG48" s="230"/>
      <c r="AH48" s="230"/>
      <c r="AI48" s="230"/>
      <c r="AJ48" s="230"/>
      <c r="AK48" s="230"/>
      <c r="AL48" s="230"/>
      <c r="AM48" s="19"/>
      <c r="AN48" s="19"/>
      <c r="AO48" s="19"/>
      <c r="AP48" s="19"/>
      <c r="AQ48" s="19"/>
      <c r="AR48" s="19"/>
      <c r="AS48" s="19"/>
      <c r="AT48" s="201"/>
      <c r="AU48" s="201"/>
      <c r="AV48" s="201"/>
      <c r="AW48" s="201"/>
      <c r="AX48" s="201"/>
      <c r="AY48" s="201"/>
      <c r="AZ48" s="201"/>
      <c r="BA48" s="201"/>
      <c r="BB48" s="201"/>
      <c r="BC48" s="201"/>
      <c r="BD48" s="201"/>
      <c r="BE48" s="201"/>
      <c r="BF48" s="201"/>
      <c r="BG48" s="201"/>
      <c r="BH48" s="201"/>
      <c r="BI48" s="201"/>
      <c r="BJ48" s="201"/>
      <c r="BK48" s="201"/>
      <c r="BL48" s="201"/>
      <c r="BM48" s="201"/>
      <c r="BN48" s="201"/>
      <c r="BO48" s="201"/>
      <c r="BP48" s="201"/>
      <c r="BQ48" s="201"/>
      <c r="BR48" s="201"/>
      <c r="BS48" s="201"/>
      <c r="BT48" s="201"/>
      <c r="BU48" s="201"/>
      <c r="BV48" s="201"/>
      <c r="BW48" s="201"/>
      <c r="BX48" s="201"/>
      <c r="BY48" s="201"/>
      <c r="BZ48" s="201"/>
      <c r="CA48" s="201"/>
      <c r="CB48" s="201"/>
      <c r="CC48" s="201"/>
      <c r="CD48" s="201"/>
      <c r="CE48" s="201"/>
      <c r="CF48" s="201"/>
      <c r="CG48" s="201"/>
      <c r="CH48" s="201"/>
      <c r="CI48" s="201"/>
      <c r="CJ48" s="201"/>
      <c r="CK48" s="201"/>
      <c r="CL48" s="201"/>
      <c r="CM48" s="201"/>
      <c r="CN48" s="201"/>
      <c r="CO48" s="201"/>
      <c r="CP48" s="201"/>
      <c r="CQ48" s="201"/>
      <c r="CR48" s="201"/>
      <c r="CS48" s="201"/>
      <c r="CT48" s="201"/>
      <c r="CU48" s="201"/>
      <c r="CV48" s="201"/>
      <c r="CW48" s="201"/>
      <c r="CX48" s="201"/>
      <c r="CY48" s="201"/>
      <c r="CZ48" s="201"/>
      <c r="DA48" s="201"/>
      <c r="DB48" s="201"/>
      <c r="DC48" s="201"/>
      <c r="DD48" s="201"/>
      <c r="DE48" s="201"/>
      <c r="DF48" s="201"/>
      <c r="DG48" s="201"/>
      <c r="DH48" s="201"/>
      <c r="DI48" s="201"/>
      <c r="DJ48" s="201"/>
      <c r="DK48" s="201"/>
      <c r="DL48" s="201"/>
      <c r="DM48" s="201"/>
      <c r="DN48" s="201"/>
      <c r="DO48" s="201"/>
      <c r="DP48" s="201"/>
      <c r="DQ48" s="201"/>
      <c r="DR48" s="201"/>
      <c r="DS48" s="201"/>
      <c r="DT48" s="201"/>
      <c r="DU48" s="201"/>
      <c r="DV48" s="201"/>
      <c r="DW48" s="201"/>
      <c r="DX48" s="201"/>
      <c r="DY48" s="201"/>
      <c r="DZ48" s="201"/>
      <c r="EA48" s="201"/>
      <c r="EB48" s="201"/>
      <c r="EC48" s="201"/>
      <c r="ED48" s="201"/>
      <c r="EE48" s="201"/>
      <c r="EF48" s="201"/>
      <c r="EG48" s="201"/>
      <c r="EH48" s="201"/>
      <c r="EI48" s="201"/>
      <c r="EJ48" s="201"/>
      <c r="EK48" s="201"/>
      <c r="EL48" s="201"/>
      <c r="EM48" s="201"/>
      <c r="EN48" s="201"/>
      <c r="EO48" s="201"/>
      <c r="EP48" s="201"/>
      <c r="EQ48" s="201"/>
      <c r="ER48" s="201"/>
      <c r="ES48" s="201"/>
      <c r="ET48" s="201"/>
      <c r="EU48" s="201"/>
      <c r="EV48" s="201"/>
      <c r="EW48" s="201"/>
      <c r="EX48" s="201"/>
      <c r="EY48" s="201"/>
      <c r="EZ48" s="201"/>
      <c r="FA48" s="201"/>
      <c r="FB48" s="201"/>
      <c r="FC48" s="201"/>
      <c r="FD48" s="201"/>
      <c r="FE48" s="201"/>
      <c r="FF48" s="201"/>
      <c r="FG48" s="201"/>
      <c r="FH48" s="201"/>
      <c r="FI48" s="201"/>
    </row>
    <row r="49" spans="1:114" s="30" customFormat="1" ht="25.5" customHeight="1" x14ac:dyDescent="0.25">
      <c r="A49" s="518" t="s">
        <v>37</v>
      </c>
      <c r="B49" s="518"/>
      <c r="C49" s="518"/>
      <c r="D49" s="518"/>
      <c r="E49" s="518"/>
      <c r="F49" s="518"/>
      <c r="G49" s="518"/>
      <c r="H49" s="518"/>
      <c r="I49" s="518"/>
      <c r="J49" s="518"/>
      <c r="K49" s="518"/>
      <c r="L49" s="518"/>
      <c r="M49" s="518"/>
      <c r="N49" s="518"/>
      <c r="O49" s="518"/>
      <c r="P49" s="518"/>
      <c r="Q49" s="518"/>
      <c r="R49" s="518"/>
      <c r="S49" s="518"/>
      <c r="T49" s="518"/>
      <c r="U49" s="663"/>
      <c r="V49" s="663"/>
      <c r="W49" s="663"/>
      <c r="X49" s="663"/>
      <c r="Y49" s="663"/>
      <c r="Z49" s="663"/>
      <c r="AA49" s="663"/>
      <c r="AB49" s="663"/>
      <c r="AC49" s="663"/>
      <c r="AD49" s="663"/>
      <c r="AE49" s="663"/>
      <c r="AF49" s="663"/>
      <c r="AG49" s="663"/>
      <c r="AH49" s="42"/>
      <c r="AI49" s="42"/>
      <c r="AJ49" s="42"/>
      <c r="AK49" s="42"/>
      <c r="AL49" s="42"/>
      <c r="AM49" s="43"/>
      <c r="AN49" s="43"/>
      <c r="AO49" s="43"/>
      <c r="AP49" s="43"/>
      <c r="AQ49" s="43"/>
      <c r="AR49" s="43"/>
      <c r="AS49" s="43"/>
      <c r="CY49" s="200"/>
      <c r="DJ49" s="200"/>
    </row>
    <row r="50" spans="1:114" s="38" customFormat="1" ht="24.9" customHeight="1" x14ac:dyDescent="0.25">
      <c r="A50" s="200"/>
      <c r="B50" s="200"/>
      <c r="C50" s="200"/>
      <c r="D50" s="311" t="s">
        <v>38</v>
      </c>
      <c r="E50" s="312"/>
      <c r="F50" s="312"/>
      <c r="G50" s="312"/>
      <c r="H50" s="312"/>
      <c r="I50" s="312"/>
      <c r="J50" s="312"/>
      <c r="K50" s="312"/>
      <c r="L50" s="312"/>
      <c r="M50" s="312"/>
      <c r="N50" s="312"/>
      <c r="O50" s="312"/>
      <c r="P50" s="312"/>
      <c r="Q50" s="312"/>
      <c r="R50" s="312"/>
      <c r="S50" s="312"/>
      <c r="T50" s="312"/>
      <c r="U50" s="312"/>
      <c r="V50" s="312"/>
      <c r="W50" s="312"/>
      <c r="X50" s="312"/>
      <c r="Y50" s="312"/>
      <c r="Z50" s="312"/>
      <c r="AA50" s="312"/>
      <c r="AB50" s="312"/>
      <c r="AC50" s="312"/>
      <c r="AD50" s="312"/>
      <c r="AE50" s="312"/>
      <c r="AF50" s="312"/>
      <c r="AG50" s="312"/>
      <c r="AH50" s="312"/>
      <c r="AI50" s="312"/>
      <c r="AJ50" s="312"/>
      <c r="AK50" s="312"/>
      <c r="AL50" s="665">
        <f>'Project Data'!R24</f>
        <v>0</v>
      </c>
      <c r="AM50" s="666"/>
      <c r="AN50" s="666"/>
      <c r="AO50" s="666"/>
      <c r="AP50" s="667"/>
      <c r="AQ50" s="238"/>
      <c r="AR50" s="200"/>
      <c r="AS50" s="200"/>
      <c r="AT50" s="200"/>
      <c r="AU50" s="200"/>
      <c r="AV50" s="200"/>
      <c r="AW50" s="43"/>
      <c r="AX50" s="43"/>
      <c r="AY50" s="43"/>
      <c r="AZ50" s="43"/>
      <c r="BA50" s="43"/>
      <c r="BB50" s="43"/>
      <c r="BC50" s="43"/>
      <c r="BD50" s="43"/>
      <c r="BE50" s="43"/>
      <c r="BF50" s="43"/>
      <c r="BG50" s="43"/>
      <c r="BH50" s="200"/>
      <c r="BI50" s="200"/>
      <c r="BJ50" s="200"/>
      <c r="BK50" s="200"/>
      <c r="BL50" s="200"/>
      <c r="BM50" s="200"/>
      <c r="BN50" s="200"/>
      <c r="BO50" s="200"/>
      <c r="BP50" s="200"/>
      <c r="BQ50" s="200"/>
      <c r="BR50" s="200"/>
      <c r="BS50" s="200"/>
      <c r="BT50" s="200"/>
      <c r="BU50" s="200"/>
      <c r="BV50" s="200"/>
      <c r="BW50" s="200"/>
      <c r="BX50" s="200"/>
      <c r="BY50" s="200"/>
      <c r="BZ50" s="200"/>
      <c r="CA50" s="200"/>
      <c r="CB50" s="200"/>
      <c r="CC50" s="200"/>
      <c r="CD50" s="200"/>
      <c r="CE50" s="200"/>
      <c r="CF50" s="200"/>
      <c r="CG50" s="200"/>
      <c r="CH50" s="200"/>
      <c r="CI50" s="200"/>
      <c r="CJ50" s="200"/>
      <c r="CK50" s="200"/>
      <c r="CL50" s="200"/>
      <c r="CM50" s="200"/>
      <c r="CN50" s="200"/>
      <c r="CO50" s="200"/>
      <c r="CP50" s="200"/>
      <c r="CQ50" s="200"/>
      <c r="CR50" s="200"/>
      <c r="CS50" s="200"/>
      <c r="CT50" s="200"/>
      <c r="CU50" s="200"/>
      <c r="CV50" s="200"/>
      <c r="CW50" s="200"/>
      <c r="CX50" s="200"/>
      <c r="CY50" s="30"/>
      <c r="CZ50" s="200"/>
      <c r="DA50" s="200"/>
      <c r="DB50" s="200"/>
      <c r="DC50" s="200"/>
      <c r="DD50" s="200"/>
      <c r="DE50" s="200"/>
      <c r="DF50" s="200"/>
      <c r="DG50" s="200"/>
      <c r="DH50" s="200"/>
      <c r="DI50" s="200"/>
      <c r="DJ50" s="30"/>
    </row>
    <row r="51" spans="1:114" s="38" customFormat="1" ht="24.9" customHeight="1" thickBot="1" x14ac:dyDescent="0.3">
      <c r="A51" s="200"/>
      <c r="B51" s="200"/>
      <c r="C51" s="200"/>
      <c r="D51" s="323" t="s">
        <v>39</v>
      </c>
      <c r="E51" s="324"/>
      <c r="F51" s="324"/>
      <c r="G51" s="324"/>
      <c r="H51" s="324"/>
      <c r="I51" s="324"/>
      <c r="J51" s="324"/>
      <c r="K51" s="324"/>
      <c r="L51" s="324"/>
      <c r="M51" s="324"/>
      <c r="N51" s="324"/>
      <c r="O51" s="324"/>
      <c r="P51" s="324"/>
      <c r="Q51" s="324"/>
      <c r="R51" s="324"/>
      <c r="S51" s="324"/>
      <c r="T51" s="324"/>
      <c r="U51" s="324"/>
      <c r="V51" s="324"/>
      <c r="W51" s="324"/>
      <c r="X51" s="324"/>
      <c r="Y51" s="324"/>
      <c r="Z51" s="324"/>
      <c r="AA51" s="324"/>
      <c r="AB51" s="324"/>
      <c r="AC51" s="324"/>
      <c r="AD51" s="324"/>
      <c r="AE51" s="324"/>
      <c r="AF51" s="324"/>
      <c r="AG51" s="324"/>
      <c r="AH51" s="324"/>
      <c r="AI51" s="324"/>
      <c r="AJ51" s="324"/>
      <c r="AK51" s="324"/>
      <c r="AL51" s="665">
        <f>'Project Data'!R25</f>
        <v>0</v>
      </c>
      <c r="AM51" s="666"/>
      <c r="AN51" s="666"/>
      <c r="AO51" s="666"/>
      <c r="AP51" s="667"/>
      <c r="AQ51" s="238"/>
      <c r="AR51" s="200"/>
      <c r="AS51" s="200"/>
      <c r="AT51" s="43"/>
      <c r="AU51" s="259"/>
      <c r="AV51" s="43"/>
      <c r="AW51" s="43"/>
      <c r="AX51" s="43"/>
      <c r="AY51" s="43"/>
      <c r="AZ51" s="43"/>
      <c r="BA51" s="43"/>
      <c r="BB51" s="43"/>
      <c r="BC51" s="43"/>
      <c r="BD51" s="43"/>
      <c r="BE51" s="43"/>
      <c r="BF51" s="43"/>
      <c r="BG51" s="43"/>
      <c r="BH51" s="200"/>
      <c r="BI51" s="200"/>
      <c r="BJ51" s="200"/>
      <c r="BK51" s="200"/>
      <c r="BL51" s="200"/>
      <c r="BM51" s="200"/>
      <c r="BN51" s="200"/>
      <c r="BO51" s="200"/>
      <c r="BP51" s="200"/>
      <c r="BQ51" s="200"/>
      <c r="BR51" s="200"/>
      <c r="BS51" s="200"/>
      <c r="BT51" s="200"/>
      <c r="BU51" s="200"/>
      <c r="BV51" s="200"/>
      <c r="BW51" s="200"/>
      <c r="BX51" s="200"/>
      <c r="BY51" s="200"/>
      <c r="BZ51" s="200"/>
      <c r="CA51" s="200"/>
      <c r="CB51" s="200"/>
      <c r="CC51" s="200"/>
      <c r="CD51" s="200"/>
      <c r="CE51" s="200"/>
      <c r="CF51" s="200"/>
      <c r="CG51" s="200"/>
      <c r="CH51" s="200"/>
      <c r="CI51" s="200"/>
      <c r="CJ51" s="200"/>
      <c r="CK51" s="200"/>
      <c r="CL51" s="200"/>
      <c r="CM51" s="200"/>
      <c r="CN51" s="200"/>
      <c r="CO51" s="200"/>
      <c r="CP51" s="200"/>
      <c r="CQ51" s="200"/>
      <c r="CR51" s="200"/>
      <c r="CS51" s="200"/>
      <c r="CT51" s="200"/>
      <c r="CU51" s="200"/>
      <c r="CV51" s="200"/>
      <c r="CW51" s="200"/>
      <c r="CX51" s="200"/>
      <c r="CY51" s="200"/>
      <c r="CZ51" s="200"/>
      <c r="DA51" s="200"/>
      <c r="DB51" s="200"/>
      <c r="DC51" s="200"/>
      <c r="DD51" s="200"/>
      <c r="DE51" s="200"/>
      <c r="DF51" s="200"/>
      <c r="DG51" s="200"/>
      <c r="DH51" s="200"/>
      <c r="DI51" s="200"/>
      <c r="DJ51" s="200"/>
    </row>
    <row r="52" spans="1:114" s="38" customFormat="1" ht="24.9" customHeight="1" thickBot="1" x14ac:dyDescent="0.3">
      <c r="A52" s="200"/>
      <c r="B52" s="200"/>
      <c r="C52" s="200"/>
      <c r="D52" s="313" t="s">
        <v>52</v>
      </c>
      <c r="E52" s="314"/>
      <c r="F52" s="314"/>
      <c r="G52" s="314"/>
      <c r="H52" s="314"/>
      <c r="I52" s="314"/>
      <c r="J52" s="314"/>
      <c r="K52" s="314"/>
      <c r="L52" s="314"/>
      <c r="M52" s="314"/>
      <c r="N52" s="314"/>
      <c r="O52" s="314"/>
      <c r="P52" s="314"/>
      <c r="Q52" s="314"/>
      <c r="R52" s="314"/>
      <c r="S52" s="314"/>
      <c r="T52" s="314"/>
      <c r="U52" s="314"/>
      <c r="V52" s="314"/>
      <c r="W52" s="314"/>
      <c r="X52" s="314"/>
      <c r="Y52" s="314"/>
      <c r="Z52" s="314"/>
      <c r="AA52" s="314"/>
      <c r="AB52" s="314"/>
      <c r="AC52" s="314"/>
      <c r="AD52" s="314"/>
      <c r="AE52" s="314"/>
      <c r="AF52" s="314"/>
      <c r="AG52" s="314"/>
      <c r="AH52" s="314"/>
      <c r="AI52" s="314"/>
      <c r="AJ52" s="314"/>
      <c r="AK52" s="314"/>
      <c r="AL52" s="556" t="str">
        <f>IF(SUM(AL50:AP51)=0,"Specify",SUM(AL50:AP51))</f>
        <v>Specify</v>
      </c>
      <c r="AM52" s="557"/>
      <c r="AN52" s="557"/>
      <c r="AO52" s="557"/>
      <c r="AP52" s="558"/>
      <c r="AQ52" s="44"/>
      <c r="AR52" s="200"/>
      <c r="AS52" s="200"/>
      <c r="AT52" s="200"/>
      <c r="AU52" s="200"/>
      <c r="AV52" s="200"/>
      <c r="AW52" s="43"/>
      <c r="AX52" s="43"/>
      <c r="AY52" s="43"/>
      <c r="AZ52" s="43"/>
      <c r="BA52" s="43"/>
      <c r="BB52" s="43"/>
      <c r="BC52" s="43"/>
      <c r="BD52" s="43"/>
      <c r="BE52" s="43"/>
      <c r="BF52" s="43"/>
      <c r="BG52" s="43"/>
      <c r="BH52" s="200"/>
      <c r="BI52" s="200"/>
      <c r="BJ52" s="200"/>
      <c r="BK52" s="200"/>
      <c r="BL52" s="200"/>
      <c r="BM52" s="200"/>
      <c r="BN52" s="200"/>
      <c r="BO52" s="200"/>
      <c r="BP52" s="200"/>
      <c r="BQ52" s="200"/>
      <c r="BR52" s="200"/>
      <c r="BS52" s="200"/>
      <c r="BT52" s="200"/>
      <c r="BU52" s="200"/>
      <c r="BV52" s="200"/>
      <c r="BW52" s="200"/>
      <c r="BX52" s="200"/>
      <c r="BY52" s="200"/>
      <c r="BZ52" s="200"/>
      <c r="CA52" s="200"/>
      <c r="CB52" s="200"/>
      <c r="CC52" s="200"/>
      <c r="CD52" s="200"/>
      <c r="CE52" s="200"/>
      <c r="CF52" s="200"/>
      <c r="CG52" s="200"/>
      <c r="CH52" s="200"/>
      <c r="CI52" s="200"/>
      <c r="CJ52" s="200"/>
      <c r="CK52" s="200"/>
      <c r="CL52" s="200"/>
      <c r="CM52" s="200"/>
      <c r="CN52" s="200"/>
      <c r="CO52" s="200"/>
      <c r="CP52" s="200"/>
      <c r="CQ52" s="200"/>
      <c r="CR52" s="200"/>
      <c r="CS52" s="200"/>
      <c r="CT52" s="200"/>
      <c r="CU52" s="200"/>
      <c r="CV52" s="200"/>
      <c r="CW52" s="200"/>
      <c r="CX52" s="200"/>
      <c r="CY52" s="200"/>
      <c r="CZ52" s="200"/>
      <c r="DA52" s="200"/>
      <c r="DB52" s="200"/>
      <c r="DC52" s="200"/>
      <c r="DD52" s="200"/>
      <c r="DE52" s="200"/>
      <c r="DF52" s="200"/>
      <c r="DG52" s="200"/>
      <c r="DH52" s="200"/>
      <c r="DI52" s="200"/>
      <c r="DJ52" s="200"/>
    </row>
    <row r="53" spans="1:114" ht="11.1" customHeight="1" thickBot="1" x14ac:dyDescent="0.3">
      <c r="A53" s="201"/>
      <c r="B53" s="201"/>
      <c r="C53" s="201"/>
      <c r="D53" s="351"/>
      <c r="E53" s="351"/>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7"/>
      <c r="AM53" s="36"/>
      <c r="AN53" s="36"/>
      <c r="AO53" s="36"/>
      <c r="AP53" s="36"/>
      <c r="AQ53" s="36"/>
      <c r="AR53" s="201"/>
      <c r="AS53" s="201"/>
      <c r="AT53" s="201"/>
      <c r="AU53" s="201"/>
      <c r="AV53" s="201"/>
      <c r="AW53" s="201"/>
      <c r="AX53" s="201"/>
      <c r="AY53" s="201"/>
      <c r="AZ53" s="201"/>
      <c r="BA53" s="201"/>
      <c r="BB53" s="201"/>
      <c r="BC53" s="201"/>
      <c r="BD53" s="201"/>
      <c r="BE53" s="201"/>
      <c r="BF53" s="201"/>
      <c r="BG53" s="201"/>
      <c r="BH53" s="201"/>
      <c r="BI53" s="201"/>
      <c r="BJ53" s="201"/>
      <c r="BK53" s="201"/>
      <c r="BL53" s="201"/>
      <c r="BM53" s="201"/>
      <c r="BN53" s="201"/>
      <c r="BO53" s="201"/>
      <c r="BP53" s="201"/>
      <c r="BQ53" s="201"/>
      <c r="BR53" s="201"/>
      <c r="BS53" s="201"/>
      <c r="BT53" s="201"/>
      <c r="BU53" s="201"/>
      <c r="BV53" s="201"/>
      <c r="BW53" s="201"/>
      <c r="BX53" s="201"/>
      <c r="BY53" s="201"/>
      <c r="BZ53" s="201"/>
      <c r="CA53" s="201"/>
      <c r="CB53" s="201"/>
      <c r="CC53" s="201"/>
      <c r="CD53" s="201"/>
      <c r="CE53" s="201"/>
      <c r="CF53" s="201"/>
      <c r="CG53" s="201"/>
      <c r="CH53" s="201"/>
      <c r="CI53" s="201"/>
      <c r="CJ53" s="201"/>
      <c r="CK53" s="201"/>
      <c r="CL53" s="201"/>
      <c r="CM53" s="201"/>
      <c r="CN53" s="201"/>
      <c r="CO53" s="201"/>
      <c r="CP53" s="201"/>
      <c r="CQ53" s="201"/>
      <c r="CR53" s="201"/>
      <c r="CS53" s="201"/>
      <c r="CT53" s="201"/>
      <c r="CU53" s="201"/>
      <c r="CV53" s="201"/>
      <c r="CW53" s="201"/>
      <c r="CX53" s="201"/>
      <c r="CY53" s="201"/>
      <c r="CZ53" s="201"/>
      <c r="DA53" s="201"/>
      <c r="DB53" s="201"/>
      <c r="DC53" s="201"/>
      <c r="DD53" s="201"/>
      <c r="DE53" s="201"/>
      <c r="DF53" s="201"/>
      <c r="DG53" s="201"/>
      <c r="DH53" s="201"/>
      <c r="DI53" s="201"/>
      <c r="DJ53" s="201"/>
    </row>
    <row r="54" spans="1:114" ht="24.75" customHeight="1" thickBot="1" x14ac:dyDescent="0.3">
      <c r="A54" s="201"/>
      <c r="B54" s="201"/>
      <c r="C54" s="201"/>
      <c r="D54" s="499" t="s">
        <v>47</v>
      </c>
      <c r="E54" s="500"/>
      <c r="F54" s="500"/>
      <c r="G54" s="500"/>
      <c r="H54" s="500"/>
      <c r="I54" s="500"/>
      <c r="J54" s="500"/>
      <c r="K54" s="500"/>
      <c r="L54" s="500"/>
      <c r="M54" s="500"/>
      <c r="N54" s="500"/>
      <c r="O54" s="500"/>
      <c r="P54" s="500"/>
      <c r="Q54" s="500"/>
      <c r="R54" s="500"/>
      <c r="S54" s="500"/>
      <c r="T54" s="500"/>
      <c r="U54" s="500"/>
      <c r="V54" s="500"/>
      <c r="W54" s="500"/>
      <c r="X54" s="500"/>
      <c r="Y54" s="500"/>
      <c r="Z54" s="500"/>
      <c r="AA54" s="500"/>
      <c r="AB54" s="500"/>
      <c r="AC54" s="500"/>
      <c r="AD54" s="500"/>
      <c r="AE54" s="500"/>
      <c r="AF54" s="500"/>
      <c r="AG54" s="500"/>
      <c r="AH54" s="500"/>
      <c r="AI54" s="500"/>
      <c r="AJ54" s="500"/>
      <c r="AK54" s="500"/>
      <c r="AL54" s="660">
        <f>'Project Data'!R32</f>
        <v>0</v>
      </c>
      <c r="AM54" s="661"/>
      <c r="AN54" s="661"/>
      <c r="AO54" s="661"/>
      <c r="AP54" s="662"/>
      <c r="AQ54" s="36"/>
      <c r="AR54" s="201"/>
      <c r="AS54" s="201"/>
      <c r="AT54" s="201"/>
      <c r="AU54" s="201"/>
      <c r="AV54" s="201"/>
      <c r="AW54" s="201"/>
      <c r="AX54" s="201"/>
      <c r="AY54" s="201"/>
      <c r="AZ54" s="201"/>
      <c r="BA54" s="201"/>
      <c r="BB54" s="201"/>
      <c r="BC54" s="201"/>
      <c r="BD54" s="201"/>
      <c r="BE54" s="201"/>
      <c r="BF54" s="201"/>
      <c r="BG54" s="201"/>
      <c r="BH54" s="201"/>
      <c r="BI54" s="201"/>
      <c r="BJ54" s="201"/>
      <c r="BK54" s="201"/>
      <c r="BL54" s="201"/>
      <c r="BM54" s="201"/>
      <c r="BN54" s="201"/>
      <c r="BO54" s="201"/>
      <c r="BP54" s="201"/>
      <c r="BQ54" s="201"/>
      <c r="BR54" s="201"/>
      <c r="BS54" s="201"/>
      <c r="BT54" s="201"/>
      <c r="BU54" s="201"/>
      <c r="BV54" s="201"/>
      <c r="BW54" s="201"/>
      <c r="BX54" s="201"/>
      <c r="BY54" s="201"/>
      <c r="BZ54" s="201"/>
      <c r="CA54" s="201"/>
      <c r="CB54" s="201"/>
      <c r="CC54" s="201"/>
      <c r="CD54" s="201"/>
      <c r="CE54" s="201"/>
      <c r="CF54" s="201"/>
      <c r="CG54" s="201"/>
      <c r="CH54" s="201"/>
      <c r="CI54" s="201"/>
      <c r="CJ54" s="201"/>
      <c r="CK54" s="201"/>
      <c r="CL54" s="201"/>
      <c r="CM54" s="201"/>
      <c r="CN54" s="201"/>
      <c r="CO54" s="201"/>
      <c r="CP54" s="201"/>
      <c r="CQ54" s="201"/>
      <c r="CR54" s="201"/>
      <c r="CS54" s="201"/>
      <c r="CT54" s="201"/>
      <c r="CU54" s="201"/>
      <c r="CV54" s="201"/>
      <c r="CW54" s="201"/>
      <c r="CX54" s="201"/>
      <c r="CY54" s="201"/>
      <c r="CZ54" s="201"/>
      <c r="DA54" s="201"/>
      <c r="DB54" s="201"/>
      <c r="DC54" s="201"/>
      <c r="DD54" s="201"/>
      <c r="DE54" s="201"/>
      <c r="DF54" s="201"/>
      <c r="DG54" s="201"/>
      <c r="DH54" s="201"/>
      <c r="DI54" s="201"/>
      <c r="DJ54" s="201"/>
    </row>
    <row r="55" spans="1:114" ht="11.1" customHeight="1" x14ac:dyDescent="0.25">
      <c r="A55" s="201"/>
      <c r="B55" s="201"/>
      <c r="C55" s="201"/>
      <c r="D55" s="351"/>
      <c r="E55" s="351"/>
      <c r="F55" s="351"/>
      <c r="G55" s="351"/>
      <c r="H55" s="351"/>
      <c r="I55" s="351"/>
      <c r="J55" s="351"/>
      <c r="K55" s="351"/>
      <c r="L55" s="351"/>
      <c r="M55" s="351"/>
      <c r="N55" s="351"/>
      <c r="O55" s="351"/>
      <c r="P55" s="351"/>
      <c r="Q55" s="351"/>
      <c r="R55" s="351"/>
      <c r="S55" s="351"/>
      <c r="T55" s="351"/>
      <c r="U55" s="351"/>
      <c r="V55" s="351"/>
      <c r="W55" s="351"/>
      <c r="X55" s="351"/>
      <c r="Y55" s="351"/>
      <c r="Z55" s="351"/>
      <c r="AA55" s="351"/>
      <c r="AB55" s="351"/>
      <c r="AC55" s="351"/>
      <c r="AD55" s="351"/>
      <c r="AE55" s="351"/>
      <c r="AF55" s="351"/>
      <c r="AG55" s="351"/>
      <c r="AH55" s="351"/>
      <c r="AI55" s="351"/>
      <c r="AJ55" s="351"/>
      <c r="AK55" s="351"/>
      <c r="AL55" s="37"/>
      <c r="AM55" s="36"/>
      <c r="AN55" s="36"/>
      <c r="AO55" s="36"/>
      <c r="AP55" s="36"/>
      <c r="AQ55" s="36"/>
      <c r="AR55" s="201"/>
      <c r="AS55" s="201"/>
      <c r="AT55" s="201"/>
      <c r="AU55" s="201"/>
      <c r="AV55" s="201"/>
      <c r="AW55" s="201"/>
      <c r="AX55" s="201"/>
      <c r="AY55" s="201"/>
      <c r="AZ55" s="201"/>
      <c r="BA55" s="201"/>
      <c r="BB55" s="201"/>
      <c r="BC55" s="201"/>
      <c r="BD55" s="201"/>
      <c r="BE55" s="201"/>
      <c r="BF55" s="201"/>
      <c r="BG55" s="201"/>
      <c r="BH55" s="201"/>
      <c r="BI55" s="201"/>
      <c r="BJ55" s="201"/>
      <c r="BK55" s="201"/>
      <c r="BL55" s="201"/>
      <c r="BM55" s="201"/>
      <c r="BN55" s="201"/>
      <c r="BO55" s="201"/>
      <c r="BP55" s="201"/>
      <c r="BQ55" s="201"/>
      <c r="BR55" s="201"/>
      <c r="BS55" s="201"/>
      <c r="BT55" s="201"/>
      <c r="BU55" s="201"/>
      <c r="BV55" s="201"/>
      <c r="BW55" s="201"/>
      <c r="BX55" s="201"/>
      <c r="BY55" s="201"/>
      <c r="BZ55" s="201"/>
      <c r="CA55" s="201"/>
      <c r="CB55" s="201"/>
      <c r="CC55" s="201"/>
      <c r="CD55" s="201"/>
      <c r="CE55" s="201"/>
      <c r="CF55" s="201"/>
      <c r="CG55" s="201"/>
      <c r="CH55" s="201"/>
      <c r="CI55" s="201"/>
      <c r="CJ55" s="201"/>
      <c r="CK55" s="201"/>
      <c r="CL55" s="201"/>
      <c r="CM55" s="201"/>
      <c r="CN55" s="201"/>
      <c r="CO55" s="201"/>
      <c r="CP55" s="201"/>
      <c r="CQ55" s="201"/>
      <c r="CR55" s="201"/>
      <c r="CS55" s="201"/>
      <c r="CT55" s="201"/>
      <c r="CU55" s="201"/>
      <c r="CV55" s="201"/>
      <c r="CW55" s="201"/>
      <c r="CX55" s="201"/>
      <c r="CY55" s="201"/>
      <c r="CZ55" s="201"/>
      <c r="DA55" s="201"/>
      <c r="DB55" s="201"/>
      <c r="DC55" s="201"/>
      <c r="DD55" s="201"/>
      <c r="DE55" s="201"/>
      <c r="DF55" s="201"/>
      <c r="DG55" s="201"/>
      <c r="DH55" s="201"/>
      <c r="DI55" s="201"/>
      <c r="DJ55" s="201"/>
    </row>
    <row r="56" spans="1:114" ht="11.1" customHeight="1" x14ac:dyDescent="0.25">
      <c r="A56" s="201"/>
      <c r="B56" s="201"/>
      <c r="C56" s="201"/>
      <c r="D56" s="351"/>
      <c r="E56" s="351"/>
      <c r="F56" s="351"/>
      <c r="G56" s="351"/>
      <c r="H56" s="351"/>
      <c r="I56" s="351"/>
      <c r="J56" s="351"/>
      <c r="K56" s="351"/>
      <c r="L56" s="351"/>
      <c r="M56" s="351"/>
      <c r="N56" s="351"/>
      <c r="O56" s="351"/>
      <c r="P56" s="351"/>
      <c r="Q56" s="351"/>
      <c r="R56" s="351"/>
      <c r="S56" s="351"/>
      <c r="T56" s="351"/>
      <c r="U56" s="351"/>
      <c r="V56" s="351"/>
      <c r="W56" s="351"/>
      <c r="X56" s="351"/>
      <c r="Y56" s="351"/>
      <c r="Z56" s="351"/>
      <c r="AA56" s="351"/>
      <c r="AB56" s="351"/>
      <c r="AC56" s="351"/>
      <c r="AD56" s="351"/>
      <c r="AE56" s="351"/>
      <c r="AF56" s="351"/>
      <c r="AG56" s="351"/>
      <c r="AH56" s="351"/>
      <c r="AI56" s="351"/>
      <c r="AJ56" s="351"/>
      <c r="AK56" s="351"/>
      <c r="AL56" s="37"/>
      <c r="AM56" s="36"/>
      <c r="AN56" s="36"/>
      <c r="AO56" s="36"/>
      <c r="AP56" s="36"/>
      <c r="AQ56" s="36"/>
      <c r="AR56" s="201"/>
      <c r="AS56" s="201"/>
      <c r="AT56" s="201"/>
      <c r="AU56" s="201"/>
      <c r="AV56" s="201"/>
      <c r="AW56" s="201"/>
      <c r="AX56" s="201"/>
      <c r="AY56" s="201"/>
      <c r="AZ56" s="201"/>
      <c r="BA56" s="201"/>
      <c r="BB56" s="201"/>
      <c r="BC56" s="201"/>
      <c r="BD56" s="201"/>
      <c r="BE56" s="201"/>
      <c r="BF56" s="201"/>
      <c r="BG56" s="201"/>
      <c r="BH56" s="201"/>
      <c r="BI56" s="201"/>
      <c r="BJ56" s="201"/>
      <c r="BK56" s="201"/>
      <c r="BL56" s="201"/>
      <c r="BM56" s="201"/>
      <c r="BN56" s="201"/>
      <c r="BO56" s="201"/>
      <c r="BP56" s="201"/>
      <c r="BQ56" s="201"/>
      <c r="BR56" s="201"/>
      <c r="BS56" s="201"/>
      <c r="BT56" s="201"/>
      <c r="BU56" s="201"/>
      <c r="BV56" s="201"/>
      <c r="BW56" s="201"/>
      <c r="BX56" s="201"/>
      <c r="BY56" s="201"/>
      <c r="BZ56" s="201"/>
      <c r="CA56" s="201"/>
      <c r="CB56" s="201"/>
      <c r="CC56" s="201"/>
      <c r="CD56" s="201"/>
      <c r="CE56" s="201"/>
      <c r="CF56" s="201"/>
      <c r="CG56" s="201"/>
      <c r="CH56" s="201"/>
      <c r="CI56" s="201"/>
      <c r="CJ56" s="201"/>
      <c r="CK56" s="201"/>
      <c r="CL56" s="201"/>
      <c r="CM56" s="201"/>
      <c r="CN56" s="201"/>
      <c r="CO56" s="201"/>
      <c r="CP56" s="201"/>
      <c r="CQ56" s="201"/>
      <c r="CR56" s="201"/>
      <c r="CS56" s="201"/>
      <c r="CT56" s="201"/>
      <c r="CU56" s="201"/>
      <c r="CV56" s="201"/>
      <c r="CW56" s="201"/>
      <c r="CX56" s="201"/>
      <c r="CY56" s="201"/>
      <c r="CZ56" s="201"/>
      <c r="DA56" s="201"/>
      <c r="DB56" s="201"/>
      <c r="DC56" s="201"/>
      <c r="DD56" s="201"/>
      <c r="DE56" s="201"/>
      <c r="DF56" s="201"/>
      <c r="DG56" s="201"/>
      <c r="DH56" s="201"/>
      <c r="DI56" s="201"/>
      <c r="DJ56" s="201"/>
    </row>
    <row r="57" spans="1:114" s="38" customFormat="1" ht="24.9" customHeight="1" x14ac:dyDescent="0.25">
      <c r="A57" s="321" t="s">
        <v>222</v>
      </c>
      <c r="B57" s="200"/>
      <c r="C57" s="200"/>
      <c r="D57" s="320"/>
      <c r="E57" s="320"/>
      <c r="F57" s="320"/>
      <c r="G57" s="320"/>
      <c r="H57" s="320"/>
      <c r="I57" s="320"/>
      <c r="J57" s="320"/>
      <c r="K57" s="320"/>
      <c r="L57" s="320"/>
      <c r="M57" s="320"/>
      <c r="N57" s="320"/>
      <c r="O57" s="320"/>
      <c r="P57" s="320"/>
      <c r="Q57" s="320"/>
      <c r="R57" s="321" t="s">
        <v>223</v>
      </c>
      <c r="S57" s="200"/>
      <c r="T57" s="200"/>
      <c r="U57" s="200"/>
      <c r="V57" s="200"/>
      <c r="W57" s="200"/>
      <c r="X57" s="200"/>
      <c r="Y57" s="200"/>
      <c r="Z57" s="200"/>
      <c r="AA57" s="200"/>
      <c r="AB57" s="200"/>
      <c r="AC57" s="200"/>
      <c r="AD57" s="200"/>
      <c r="AE57" s="668"/>
      <c r="AF57" s="669"/>
      <c r="AG57" s="669"/>
      <c r="AH57" s="669"/>
      <c r="AI57" s="669"/>
      <c r="AJ57" s="669"/>
      <c r="AK57" s="669"/>
      <c r="AL57" s="669"/>
      <c r="AM57" s="669"/>
      <c r="AN57" s="669"/>
      <c r="AO57" s="669"/>
      <c r="AP57" s="669"/>
      <c r="AQ57" s="39"/>
      <c r="AR57" s="200"/>
      <c r="AS57" s="200"/>
      <c r="AT57" s="200"/>
      <c r="AU57" s="200"/>
      <c r="AV57" s="200"/>
      <c r="AW57" s="200"/>
      <c r="AX57" s="200"/>
      <c r="AY57" s="200"/>
      <c r="AZ57" s="200"/>
      <c r="BA57" s="200"/>
      <c r="BB57" s="200"/>
      <c r="BC57" s="200"/>
      <c r="BD57" s="200"/>
      <c r="BE57" s="200"/>
      <c r="BF57" s="200"/>
      <c r="BG57" s="200"/>
      <c r="BH57" s="200"/>
      <c r="BI57" s="200"/>
      <c r="BJ57" s="200"/>
      <c r="BK57" s="200"/>
      <c r="BL57" s="200"/>
      <c r="BM57" s="200"/>
      <c r="BN57" s="200"/>
      <c r="BO57" s="200"/>
      <c r="BP57" s="200"/>
      <c r="BQ57" s="200"/>
      <c r="BR57" s="200"/>
      <c r="BS57" s="200"/>
      <c r="BT57" s="200"/>
      <c r="BU57" s="200"/>
      <c r="BV57" s="200"/>
      <c r="BW57" s="200"/>
      <c r="BX57" s="200"/>
      <c r="BY57" s="200"/>
      <c r="BZ57" s="200"/>
      <c r="CA57" s="200"/>
      <c r="CB57" s="200"/>
      <c r="CC57" s="200"/>
      <c r="CD57" s="200"/>
      <c r="CE57" s="200"/>
      <c r="CF57" s="200"/>
      <c r="CG57" s="200"/>
      <c r="CH57" s="200"/>
      <c r="CI57" s="200"/>
      <c r="CJ57" s="200"/>
      <c r="CK57" s="200"/>
      <c r="CL57" s="200"/>
      <c r="CM57" s="200"/>
      <c r="CN57" s="200"/>
      <c r="CO57" s="200"/>
      <c r="CP57" s="200"/>
      <c r="CQ57" s="200"/>
      <c r="CR57" s="200"/>
      <c r="CS57" s="200"/>
      <c r="CT57" s="200"/>
      <c r="CU57" s="200"/>
      <c r="CV57" s="200"/>
      <c r="CW57" s="200"/>
      <c r="CX57" s="200"/>
      <c r="CY57" s="200"/>
      <c r="CZ57" s="200"/>
      <c r="DA57" s="200"/>
      <c r="DB57" s="200"/>
      <c r="DC57" s="200"/>
      <c r="DD57" s="200"/>
      <c r="DE57" s="200"/>
      <c r="DF57" s="200"/>
      <c r="DG57" s="200"/>
      <c r="DH57" s="200"/>
      <c r="DI57" s="200"/>
      <c r="DJ57" s="200"/>
    </row>
    <row r="58" spans="1:114" s="38" customFormat="1" ht="24.9" customHeight="1" x14ac:dyDescent="0.25">
      <c r="A58" s="200"/>
      <c r="B58" s="200"/>
      <c r="C58" s="200"/>
      <c r="D58" s="502" t="s">
        <v>224</v>
      </c>
      <c r="E58" s="503"/>
      <c r="F58" s="503"/>
      <c r="G58" s="503"/>
      <c r="H58" s="503"/>
      <c r="I58" s="503"/>
      <c r="J58" s="503"/>
      <c r="K58" s="503"/>
      <c r="L58" s="503"/>
      <c r="M58" s="503"/>
      <c r="N58" s="503"/>
      <c r="O58" s="503"/>
      <c r="P58" s="503"/>
      <c r="Q58" s="504"/>
      <c r="R58" s="657">
        <f>'Description - New Const.'!D8</f>
        <v>0</v>
      </c>
      <c r="S58" s="655"/>
      <c r="T58" s="655"/>
      <c r="U58" s="655"/>
      <c r="V58" s="700">
        <f>'Description - New Const.'!E8</f>
        <v>0</v>
      </c>
      <c r="W58" s="655"/>
      <c r="X58" s="655"/>
      <c r="Y58" s="655"/>
      <c r="Z58" s="655"/>
      <c r="AA58" s="654">
        <f>'Description - New Const.'!E8</f>
        <v>0</v>
      </c>
      <c r="AB58" s="655"/>
      <c r="AC58" s="655"/>
      <c r="AD58" s="656"/>
      <c r="AE58" s="658" t="e">
        <f>'Project Data'!#REF!</f>
        <v>#REF!</v>
      </c>
      <c r="AF58" s="654"/>
      <c r="AG58" s="654"/>
      <c r="AH58" s="654"/>
      <c r="AI58" s="654"/>
      <c r="AJ58" s="654"/>
      <c r="AK58" s="654"/>
      <c r="AL58" s="654"/>
      <c r="AM58" s="654"/>
      <c r="AN58" s="654"/>
      <c r="AO58" s="654"/>
      <c r="AP58" s="659"/>
      <c r="AQ58" s="40"/>
      <c r="AR58" s="200"/>
      <c r="AS58" s="200"/>
      <c r="AT58" s="200"/>
      <c r="AU58" s="200"/>
      <c r="AV58" s="200"/>
      <c r="AW58" s="200"/>
      <c r="AX58" s="200"/>
      <c r="AY58" s="200"/>
      <c r="AZ58" s="200"/>
      <c r="BA58" s="200"/>
      <c r="BB58" s="200"/>
      <c r="BC58" s="200"/>
      <c r="BD58" s="200"/>
      <c r="BE58" s="200"/>
      <c r="BF58" s="200"/>
      <c r="BG58" s="200"/>
      <c r="BH58" s="200"/>
      <c r="BI58" s="200"/>
      <c r="BJ58" s="200"/>
      <c r="BK58" s="200"/>
      <c r="BL58" s="200"/>
      <c r="BM58" s="200"/>
      <c r="BN58" s="200"/>
      <c r="BO58" s="200"/>
      <c r="BP58" s="200"/>
      <c r="BQ58" s="200"/>
      <c r="BR58" s="200"/>
      <c r="BS58" s="200"/>
      <c r="BT58" s="200"/>
      <c r="BU58" s="200"/>
      <c r="BV58" s="200"/>
      <c r="BW58" s="200"/>
      <c r="BX58" s="200"/>
      <c r="BY58" s="200"/>
      <c r="BZ58" s="200"/>
      <c r="CA58" s="200"/>
      <c r="CB58" s="200"/>
      <c r="CC58" s="200"/>
      <c r="CD58" s="200"/>
      <c r="CE58" s="200"/>
      <c r="CF58" s="200"/>
      <c r="CG58" s="200"/>
      <c r="CH58" s="200"/>
      <c r="CI58" s="200"/>
      <c r="CJ58" s="200"/>
      <c r="CK58" s="200"/>
      <c r="CL58" s="200"/>
      <c r="CM58" s="200"/>
      <c r="CN58" s="200"/>
      <c r="CO58" s="200"/>
      <c r="CP58" s="200"/>
      <c r="CQ58" s="200"/>
      <c r="CR58" s="200"/>
      <c r="CS58" s="200"/>
      <c r="CT58" s="200"/>
      <c r="CU58" s="200"/>
      <c r="CV58" s="200"/>
      <c r="CW58" s="200"/>
      <c r="CX58" s="200"/>
      <c r="CY58" s="200"/>
      <c r="CZ58" s="200"/>
      <c r="DA58" s="200"/>
      <c r="DB58" s="200"/>
      <c r="DC58" s="200"/>
      <c r="DD58" s="200"/>
      <c r="DE58" s="200"/>
      <c r="DF58" s="200"/>
      <c r="DG58" s="200"/>
      <c r="DH58" s="200"/>
      <c r="DI58" s="200"/>
      <c r="DJ58" s="200"/>
    </row>
    <row r="59" spans="1:114" s="38" customFormat="1" ht="24.9" customHeight="1" x14ac:dyDescent="0.25">
      <c r="A59" s="200"/>
      <c r="B59" s="200"/>
      <c r="C59" s="200"/>
      <c r="D59" s="502" t="s">
        <v>225</v>
      </c>
      <c r="E59" s="503"/>
      <c r="F59" s="503"/>
      <c r="G59" s="503"/>
      <c r="H59" s="503"/>
      <c r="I59" s="503"/>
      <c r="J59" s="503"/>
      <c r="K59" s="503"/>
      <c r="L59" s="503"/>
      <c r="M59" s="503"/>
      <c r="N59" s="503"/>
      <c r="O59" s="503"/>
      <c r="P59" s="503"/>
      <c r="Q59" s="504"/>
      <c r="R59" s="657">
        <f>'Description - New Const.'!D9</f>
        <v>0</v>
      </c>
      <c r="S59" s="655"/>
      <c r="T59" s="655"/>
      <c r="U59" s="655"/>
      <c r="V59" s="655"/>
      <c r="W59" s="655"/>
      <c r="X59" s="655"/>
      <c r="Y59" s="655"/>
      <c r="Z59" s="655"/>
      <c r="AA59" s="655"/>
      <c r="AB59" s="655"/>
      <c r="AC59" s="655"/>
      <c r="AD59" s="656"/>
      <c r="AE59" s="658" t="e">
        <f>'Project Data'!#REF!</f>
        <v>#REF!</v>
      </c>
      <c r="AF59" s="654"/>
      <c r="AG59" s="654"/>
      <c r="AH59" s="654"/>
      <c r="AI59" s="654"/>
      <c r="AJ59" s="654"/>
      <c r="AK59" s="654"/>
      <c r="AL59" s="654"/>
      <c r="AM59" s="654"/>
      <c r="AN59" s="654"/>
      <c r="AO59" s="654"/>
      <c r="AP59" s="659"/>
      <c r="AQ59" s="40"/>
      <c r="AR59" s="200"/>
      <c r="AS59" s="200"/>
      <c r="AT59" s="200"/>
      <c r="AU59" s="200"/>
      <c r="AV59" s="200"/>
      <c r="AW59" s="200"/>
      <c r="AX59" s="200"/>
      <c r="AY59" s="200"/>
      <c r="AZ59" s="200"/>
      <c r="BA59" s="200"/>
      <c r="BB59" s="200"/>
      <c r="BC59" s="200"/>
      <c r="BD59" s="200"/>
      <c r="BE59" s="200"/>
      <c r="BF59" s="200"/>
      <c r="BG59" s="200"/>
      <c r="BH59" s="200"/>
      <c r="BI59" s="200"/>
      <c r="BJ59" s="200"/>
      <c r="BK59" s="200"/>
      <c r="BL59" s="200"/>
      <c r="BM59" s="200"/>
      <c r="BN59" s="200"/>
      <c r="BO59" s="200"/>
      <c r="BP59" s="200"/>
      <c r="BQ59" s="200"/>
      <c r="BR59" s="200"/>
      <c r="BS59" s="200"/>
      <c r="BT59" s="200"/>
      <c r="BU59" s="200"/>
      <c r="BV59" s="200"/>
      <c r="BW59" s="200"/>
      <c r="BX59" s="200"/>
      <c r="BY59" s="200"/>
      <c r="BZ59" s="200"/>
      <c r="CA59" s="200"/>
      <c r="CB59" s="200"/>
      <c r="CC59" s="200"/>
      <c r="CD59" s="200"/>
      <c r="CE59" s="200"/>
      <c r="CF59" s="200"/>
      <c r="CG59" s="200"/>
      <c r="CH59" s="200"/>
      <c r="CI59" s="200"/>
      <c r="CJ59" s="200"/>
      <c r="CK59" s="200"/>
      <c r="CL59" s="200"/>
      <c r="CM59" s="200"/>
      <c r="CN59" s="200"/>
      <c r="CO59" s="200"/>
      <c r="CP59" s="200"/>
      <c r="CQ59" s="200"/>
      <c r="CR59" s="200"/>
      <c r="CS59" s="200"/>
      <c r="CT59" s="200"/>
      <c r="CU59" s="200"/>
      <c r="CV59" s="200"/>
      <c r="CW59" s="200"/>
      <c r="CX59" s="200"/>
      <c r="CY59" s="200"/>
      <c r="CZ59" s="200"/>
      <c r="DA59" s="200"/>
      <c r="DB59" s="200"/>
      <c r="DC59" s="200"/>
      <c r="DD59" s="200"/>
      <c r="DE59" s="200"/>
      <c r="DF59" s="200"/>
      <c r="DG59" s="200"/>
      <c r="DH59" s="200"/>
      <c r="DI59" s="200"/>
      <c r="DJ59" s="200"/>
    </row>
    <row r="60" spans="1:114" ht="11.1" customHeight="1" x14ac:dyDescent="0.25">
      <c r="A60" s="201"/>
      <c r="B60" s="201"/>
      <c r="C60" s="201"/>
      <c r="D60" s="201"/>
      <c r="E60" s="201"/>
      <c r="F60" s="201"/>
      <c r="G60" s="201"/>
      <c r="H60" s="201"/>
      <c r="I60" s="24"/>
      <c r="J60" s="24"/>
      <c r="K60" s="24"/>
      <c r="L60" s="24"/>
      <c r="M60" s="24"/>
      <c r="N60" s="24"/>
      <c r="O60" s="24"/>
      <c r="P60" s="24"/>
      <c r="Q60" s="24"/>
      <c r="R60" s="260"/>
      <c r="S60" s="260"/>
      <c r="T60" s="260"/>
      <c r="U60" s="260"/>
      <c r="V60" s="260"/>
      <c r="W60" s="260"/>
      <c r="X60" s="260"/>
      <c r="Y60" s="201"/>
      <c r="Z60" s="201"/>
      <c r="AA60" s="201"/>
      <c r="AB60" s="201"/>
      <c r="AC60" s="201"/>
      <c r="AD60" s="201"/>
      <c r="AE60" s="261"/>
      <c r="AF60" s="230"/>
      <c r="AG60" s="230"/>
      <c r="AH60" s="230"/>
      <c r="AI60" s="230"/>
      <c r="AJ60" s="230"/>
      <c r="AK60" s="230"/>
      <c r="AL60" s="201"/>
      <c r="AM60" s="133"/>
      <c r="AN60" s="201"/>
      <c r="AO60" s="201"/>
      <c r="AP60" s="201"/>
      <c r="AQ60" s="21"/>
      <c r="AR60" s="201"/>
      <c r="AS60" s="201"/>
      <c r="AT60" s="201"/>
      <c r="AU60" s="201"/>
      <c r="AV60" s="201"/>
      <c r="AW60" s="201"/>
      <c r="AX60" s="201"/>
      <c r="AY60" s="201"/>
      <c r="AZ60" s="201"/>
      <c r="BA60" s="201"/>
      <c r="BB60" s="201"/>
      <c r="BC60" s="201"/>
      <c r="BD60" s="201"/>
      <c r="BE60" s="201"/>
      <c r="BF60" s="201"/>
      <c r="BG60" s="201"/>
      <c r="BH60" s="201"/>
      <c r="BI60" s="201"/>
      <c r="BJ60" s="201"/>
      <c r="BK60" s="201"/>
      <c r="BL60" s="201"/>
      <c r="BM60" s="201"/>
      <c r="BN60" s="201"/>
      <c r="BO60" s="201"/>
      <c r="BP60" s="201"/>
      <c r="BQ60" s="201"/>
      <c r="BR60" s="201"/>
      <c r="BS60" s="201"/>
      <c r="BT60" s="201"/>
      <c r="BU60" s="201"/>
      <c r="BV60" s="201"/>
      <c r="BW60" s="201"/>
      <c r="BX60" s="201"/>
      <c r="BY60" s="201"/>
      <c r="BZ60" s="201"/>
      <c r="CA60" s="201"/>
      <c r="CB60" s="201"/>
      <c r="CC60" s="201"/>
      <c r="CD60" s="201"/>
      <c r="CE60" s="201"/>
      <c r="CF60" s="201"/>
      <c r="CG60" s="201"/>
      <c r="CH60" s="201"/>
      <c r="CI60" s="201"/>
      <c r="CJ60" s="201"/>
      <c r="CK60" s="201"/>
      <c r="CL60" s="201"/>
      <c r="CM60" s="201"/>
      <c r="CN60" s="201"/>
      <c r="CO60" s="201"/>
      <c r="CP60" s="201"/>
      <c r="CQ60" s="201"/>
      <c r="CR60" s="201"/>
      <c r="CS60" s="201"/>
      <c r="CT60" s="201"/>
      <c r="CU60" s="201"/>
      <c r="CV60" s="201"/>
      <c r="CW60" s="201"/>
      <c r="CX60" s="201"/>
      <c r="CY60" s="201"/>
      <c r="CZ60" s="201"/>
      <c r="DA60" s="201"/>
      <c r="DB60" s="201"/>
      <c r="DC60" s="201"/>
      <c r="DD60" s="201"/>
      <c r="DE60" s="201"/>
      <c r="DF60" s="201"/>
      <c r="DG60" s="201"/>
      <c r="DH60" s="201"/>
      <c r="DI60" s="201"/>
      <c r="DJ60" s="201"/>
    </row>
    <row r="61" spans="1:114" s="38" customFormat="1" ht="24.9" customHeight="1" x14ac:dyDescent="0.25">
      <c r="A61" s="321" t="s">
        <v>226</v>
      </c>
      <c r="B61" s="200"/>
      <c r="C61" s="200"/>
      <c r="D61" s="200"/>
      <c r="E61" s="200"/>
      <c r="F61" s="200"/>
      <c r="G61" s="200"/>
      <c r="H61" s="200"/>
      <c r="I61" s="41"/>
      <c r="J61" s="41"/>
      <c r="K61" s="41"/>
      <c r="L61" s="41"/>
      <c r="M61" s="41"/>
      <c r="N61" s="41"/>
      <c r="O61" s="41"/>
      <c r="P61" s="41"/>
      <c r="Q61" s="41"/>
      <c r="R61" s="262"/>
      <c r="S61" s="262"/>
      <c r="T61" s="262"/>
      <c r="U61" s="262"/>
      <c r="V61" s="262"/>
      <c r="W61" s="262"/>
      <c r="X61" s="262"/>
      <c r="Y61" s="200"/>
      <c r="Z61" s="200"/>
      <c r="AA61" s="200"/>
      <c r="AB61" s="200"/>
      <c r="AC61" s="200"/>
      <c r="AD61" s="200"/>
      <c r="AE61" s="315"/>
      <c r="AF61" s="315"/>
      <c r="AG61" s="315"/>
      <c r="AH61" s="315"/>
      <c r="AI61" s="315"/>
      <c r="AJ61" s="315"/>
      <c r="AK61" s="315"/>
      <c r="AL61" s="200"/>
      <c r="AM61" s="237"/>
      <c r="AN61" s="200"/>
      <c r="AO61" s="200"/>
      <c r="AP61" s="200"/>
      <c r="AQ61" s="39"/>
      <c r="AR61" s="200"/>
      <c r="AS61" s="200"/>
      <c r="AT61" s="200"/>
      <c r="AU61" s="200"/>
      <c r="AV61" s="200"/>
      <c r="AW61" s="200"/>
      <c r="AX61" s="200"/>
      <c r="AY61" s="200"/>
      <c r="AZ61" s="200"/>
      <c r="BA61" s="200"/>
      <c r="BB61" s="200"/>
      <c r="BC61" s="200"/>
      <c r="BD61" s="200"/>
      <c r="BE61" s="200"/>
      <c r="BF61" s="200"/>
      <c r="BG61" s="200"/>
      <c r="BH61" s="200"/>
      <c r="BI61" s="200"/>
      <c r="BJ61" s="200"/>
      <c r="BK61" s="200"/>
      <c r="BL61" s="200"/>
      <c r="BM61" s="200"/>
      <c r="BN61" s="200"/>
      <c r="BO61" s="200"/>
      <c r="BP61" s="200"/>
      <c r="BQ61" s="200"/>
      <c r="BR61" s="200"/>
      <c r="BS61" s="200"/>
      <c r="BT61" s="200"/>
      <c r="BU61" s="200"/>
      <c r="BV61" s="200"/>
      <c r="BW61" s="200"/>
      <c r="BX61" s="200"/>
      <c r="BY61" s="200"/>
      <c r="BZ61" s="200"/>
      <c r="CA61" s="200"/>
      <c r="CB61" s="200"/>
      <c r="CC61" s="200"/>
      <c r="CD61" s="200"/>
      <c r="CE61" s="200"/>
      <c r="CF61" s="200"/>
      <c r="CG61" s="200"/>
      <c r="CH61" s="200"/>
      <c r="CI61" s="200"/>
      <c r="CJ61" s="200"/>
      <c r="CK61" s="200"/>
      <c r="CL61" s="200"/>
      <c r="CM61" s="200"/>
      <c r="CN61" s="200"/>
      <c r="CO61" s="200"/>
      <c r="CP61" s="200"/>
      <c r="CQ61" s="200"/>
      <c r="CR61" s="200"/>
      <c r="CS61" s="200"/>
      <c r="CT61" s="200"/>
      <c r="CU61" s="200"/>
      <c r="CV61" s="200"/>
      <c r="CW61" s="200"/>
      <c r="CX61" s="200"/>
      <c r="CY61" s="200"/>
      <c r="CZ61" s="200"/>
      <c r="DA61" s="200"/>
      <c r="DB61" s="200"/>
      <c r="DC61" s="200"/>
      <c r="DD61" s="200"/>
      <c r="DE61" s="200"/>
      <c r="DF61" s="200"/>
      <c r="DG61" s="200"/>
      <c r="DH61" s="200"/>
      <c r="DI61" s="200"/>
      <c r="DJ61" s="200"/>
    </row>
    <row r="62" spans="1:114" s="38" customFormat="1" ht="24.9" customHeight="1" x14ac:dyDescent="0.25">
      <c r="A62" s="200"/>
      <c r="B62" s="200"/>
      <c r="C62" s="200" t="s">
        <v>227</v>
      </c>
      <c r="D62" s="502" t="s">
        <v>228</v>
      </c>
      <c r="E62" s="503"/>
      <c r="F62" s="503"/>
      <c r="G62" s="503"/>
      <c r="H62" s="503"/>
      <c r="I62" s="503"/>
      <c r="J62" s="503"/>
      <c r="K62" s="503"/>
      <c r="L62" s="503"/>
      <c r="M62" s="503"/>
      <c r="N62" s="503"/>
      <c r="O62" s="503"/>
      <c r="P62" s="503"/>
      <c r="Q62" s="504"/>
      <c r="R62" s="679">
        <f>'Description - New Const.'!C14</f>
        <v>0</v>
      </c>
      <c r="S62" s="677"/>
      <c r="T62" s="677"/>
      <c r="U62" s="677"/>
      <c r="V62" s="680">
        <f>'Description - New Const.'!D14</f>
        <v>0</v>
      </c>
      <c r="W62" s="677"/>
      <c r="X62" s="677"/>
      <c r="Y62" s="677"/>
      <c r="Z62" s="677"/>
      <c r="AA62" s="676">
        <f>'Description - New Const.'!E14</f>
        <v>0</v>
      </c>
      <c r="AB62" s="677"/>
      <c r="AC62" s="677"/>
      <c r="AD62" s="678"/>
      <c r="AE62" s="658">
        <f>'Description - New Const.'!C16</f>
        <v>0</v>
      </c>
      <c r="AF62" s="654"/>
      <c r="AG62" s="654"/>
      <c r="AH62" s="654"/>
      <c r="AI62" s="654"/>
      <c r="AJ62" s="654"/>
      <c r="AK62" s="654"/>
      <c r="AL62" s="654"/>
      <c r="AM62" s="654"/>
      <c r="AN62" s="654"/>
      <c r="AO62" s="654"/>
      <c r="AP62" s="659"/>
      <c r="AQ62" s="40"/>
      <c r="AR62" s="200"/>
      <c r="AS62" s="200"/>
      <c r="AT62" s="200"/>
      <c r="AU62" s="200"/>
      <c r="AV62" s="200"/>
      <c r="AW62" s="200"/>
      <c r="AX62" s="200"/>
      <c r="AY62" s="200"/>
      <c r="AZ62" s="200"/>
      <c r="BA62" s="200"/>
      <c r="BB62" s="200"/>
      <c r="BC62" s="200"/>
      <c r="BD62" s="200"/>
      <c r="BE62" s="200"/>
      <c r="BF62" s="200"/>
      <c r="BG62" s="200"/>
      <c r="BH62" s="200"/>
      <c r="BI62" s="200"/>
      <c r="BJ62" s="200"/>
      <c r="BK62" s="200"/>
      <c r="BL62" s="200"/>
      <c r="BM62" s="200"/>
      <c r="BN62" s="200"/>
      <c r="BO62" s="200"/>
      <c r="BP62" s="200"/>
      <c r="BQ62" s="200"/>
      <c r="BR62" s="200"/>
      <c r="BS62" s="200"/>
      <c r="BT62" s="200"/>
      <c r="BU62" s="200"/>
      <c r="BV62" s="200"/>
      <c r="BW62" s="200"/>
      <c r="BX62" s="200"/>
      <c r="BY62" s="200"/>
      <c r="BZ62" s="200"/>
      <c r="CA62" s="200"/>
      <c r="CB62" s="200"/>
      <c r="CC62" s="200"/>
      <c r="CD62" s="200"/>
      <c r="CE62" s="200"/>
      <c r="CF62" s="200"/>
      <c r="CG62" s="200"/>
      <c r="CH62" s="200"/>
      <c r="CI62" s="200"/>
      <c r="CJ62" s="200"/>
      <c r="CK62" s="200"/>
      <c r="CL62" s="200"/>
      <c r="CM62" s="200"/>
      <c r="CN62" s="200"/>
      <c r="CO62" s="200"/>
      <c r="CP62" s="200"/>
      <c r="CQ62" s="200"/>
      <c r="CR62" s="200"/>
      <c r="CS62" s="200"/>
      <c r="CT62" s="200"/>
      <c r="CU62" s="200"/>
      <c r="CV62" s="200"/>
      <c r="CW62" s="200"/>
      <c r="CX62" s="200"/>
      <c r="CY62" s="200"/>
      <c r="CZ62" s="200"/>
      <c r="DA62" s="200"/>
      <c r="DB62" s="200"/>
      <c r="DC62" s="200"/>
      <c r="DD62" s="200"/>
      <c r="DE62" s="200"/>
      <c r="DF62" s="200"/>
      <c r="DG62" s="200"/>
      <c r="DH62" s="200"/>
      <c r="DI62" s="200"/>
      <c r="DJ62" s="200"/>
    </row>
    <row r="63" spans="1:114" s="38" customFormat="1" ht="24.9" customHeight="1" x14ac:dyDescent="0.25">
      <c r="A63" s="200"/>
      <c r="B63" s="200"/>
      <c r="C63" s="200" t="s">
        <v>229</v>
      </c>
      <c r="D63" s="502" t="s">
        <v>230</v>
      </c>
      <c r="E63" s="503"/>
      <c r="F63" s="503"/>
      <c r="G63" s="503"/>
      <c r="H63" s="503"/>
      <c r="I63" s="503"/>
      <c r="J63" s="503"/>
      <c r="K63" s="503"/>
      <c r="L63" s="503"/>
      <c r="M63" s="503"/>
      <c r="N63" s="503"/>
      <c r="O63" s="503"/>
      <c r="P63" s="503"/>
      <c r="Q63" s="504"/>
      <c r="R63" s="679">
        <f>'Description - New Const.'!C19</f>
        <v>0</v>
      </c>
      <c r="S63" s="677"/>
      <c r="T63" s="677"/>
      <c r="U63" s="677"/>
      <c r="V63" s="680">
        <f>'Description - New Const.'!D19</f>
        <v>0</v>
      </c>
      <c r="W63" s="677"/>
      <c r="X63" s="677"/>
      <c r="Y63" s="677"/>
      <c r="Z63" s="677"/>
      <c r="AA63" s="676">
        <f>'Description - New Const.'!E19</f>
        <v>0</v>
      </c>
      <c r="AB63" s="677"/>
      <c r="AC63" s="677"/>
      <c r="AD63" s="678"/>
      <c r="AE63" s="658">
        <f>'Description - New Const.'!C21</f>
        <v>0</v>
      </c>
      <c r="AF63" s="654"/>
      <c r="AG63" s="654"/>
      <c r="AH63" s="654"/>
      <c r="AI63" s="654"/>
      <c r="AJ63" s="654"/>
      <c r="AK63" s="654"/>
      <c r="AL63" s="654"/>
      <c r="AM63" s="654"/>
      <c r="AN63" s="654"/>
      <c r="AO63" s="654"/>
      <c r="AP63" s="659"/>
      <c r="AQ63" s="40"/>
      <c r="AR63" s="200"/>
      <c r="AS63" s="200"/>
      <c r="AT63" s="200"/>
      <c r="AU63" s="200"/>
      <c r="AV63" s="200"/>
      <c r="AW63" s="200"/>
      <c r="AX63" s="200"/>
      <c r="AY63" s="200"/>
      <c r="AZ63" s="200"/>
      <c r="BA63" s="200"/>
      <c r="BB63" s="200"/>
      <c r="BC63" s="200"/>
      <c r="BD63" s="200"/>
      <c r="BE63" s="200"/>
      <c r="BF63" s="200"/>
      <c r="BG63" s="200"/>
      <c r="BH63" s="200"/>
      <c r="BI63" s="200"/>
      <c r="BJ63" s="200"/>
      <c r="BK63" s="200"/>
      <c r="BL63" s="200"/>
      <c r="BM63" s="200"/>
      <c r="BN63" s="200"/>
      <c r="BO63" s="200"/>
      <c r="BP63" s="200"/>
      <c r="BQ63" s="200"/>
      <c r="BR63" s="200"/>
      <c r="BS63" s="200"/>
      <c r="BT63" s="200"/>
      <c r="BU63" s="200"/>
      <c r="BV63" s="200"/>
      <c r="BW63" s="200"/>
      <c r="BX63" s="200"/>
      <c r="BY63" s="200"/>
      <c r="BZ63" s="200"/>
      <c r="CA63" s="200"/>
      <c r="CB63" s="200"/>
      <c r="CC63" s="200"/>
      <c r="CD63" s="200"/>
      <c r="CE63" s="200"/>
      <c r="CF63" s="200"/>
      <c r="CG63" s="200"/>
      <c r="CH63" s="200"/>
      <c r="CI63" s="200"/>
      <c r="CJ63" s="200"/>
      <c r="CK63" s="200"/>
      <c r="CL63" s="200"/>
      <c r="CM63" s="200"/>
      <c r="CN63" s="200"/>
      <c r="CO63" s="200"/>
      <c r="CP63" s="200"/>
      <c r="CQ63" s="200"/>
      <c r="CR63" s="200"/>
      <c r="CS63" s="200"/>
      <c r="CT63" s="200"/>
      <c r="CU63" s="200"/>
      <c r="CV63" s="200"/>
      <c r="CW63" s="200"/>
      <c r="CX63" s="200"/>
      <c r="CY63" s="200"/>
      <c r="CZ63" s="200"/>
      <c r="DA63" s="200"/>
      <c r="DB63" s="200"/>
      <c r="DC63" s="200"/>
      <c r="DD63" s="200"/>
      <c r="DE63" s="200"/>
      <c r="DF63" s="200"/>
      <c r="DG63" s="200"/>
      <c r="DH63" s="200"/>
      <c r="DI63" s="200"/>
      <c r="DJ63" s="200"/>
    </row>
    <row r="64" spans="1:114" s="38" customFormat="1" ht="24.9" customHeight="1" x14ac:dyDescent="0.25">
      <c r="A64" s="200"/>
      <c r="B64" s="200"/>
      <c r="C64" s="200" t="s">
        <v>231</v>
      </c>
      <c r="D64" s="502" t="s">
        <v>232</v>
      </c>
      <c r="E64" s="503"/>
      <c r="F64" s="503"/>
      <c r="G64" s="503"/>
      <c r="H64" s="503"/>
      <c r="I64" s="503"/>
      <c r="J64" s="503"/>
      <c r="K64" s="503"/>
      <c r="L64" s="503"/>
      <c r="M64" s="503"/>
      <c r="N64" s="503"/>
      <c r="O64" s="503"/>
      <c r="P64" s="503"/>
      <c r="Q64" s="504"/>
      <c r="R64" s="679">
        <f>'Description - New Const.'!C26</f>
        <v>0</v>
      </c>
      <c r="S64" s="677"/>
      <c r="T64" s="677"/>
      <c r="U64" s="677"/>
      <c r="V64" s="680">
        <f>'Description - New Const.'!D26</f>
        <v>0</v>
      </c>
      <c r="W64" s="677"/>
      <c r="X64" s="677"/>
      <c r="Y64" s="677"/>
      <c r="Z64" s="677"/>
      <c r="AA64" s="676">
        <f>'Description - New Const.'!E26</f>
        <v>0</v>
      </c>
      <c r="AB64" s="677"/>
      <c r="AC64" s="677"/>
      <c r="AD64" s="678"/>
      <c r="AE64" s="658">
        <f>'Description - New Const.'!C28</f>
        <v>0</v>
      </c>
      <c r="AF64" s="654"/>
      <c r="AG64" s="654"/>
      <c r="AH64" s="654"/>
      <c r="AI64" s="654"/>
      <c r="AJ64" s="654"/>
      <c r="AK64" s="654"/>
      <c r="AL64" s="654"/>
      <c r="AM64" s="654"/>
      <c r="AN64" s="654"/>
      <c r="AO64" s="654"/>
      <c r="AP64" s="659"/>
      <c r="AQ64" s="40"/>
      <c r="AR64" s="200"/>
      <c r="AS64" s="200"/>
      <c r="AT64" s="200"/>
      <c r="AU64" s="200"/>
      <c r="AV64" s="200"/>
      <c r="AW64" s="200"/>
      <c r="AX64" s="200"/>
      <c r="AY64" s="200"/>
      <c r="AZ64" s="200"/>
      <c r="BA64" s="200"/>
      <c r="BB64" s="200"/>
      <c r="BC64" s="200"/>
      <c r="BD64" s="200"/>
      <c r="BE64" s="200"/>
      <c r="BF64" s="200"/>
      <c r="BG64" s="200"/>
      <c r="BH64" s="200"/>
      <c r="BI64" s="200"/>
      <c r="BJ64" s="200"/>
      <c r="BK64" s="200"/>
      <c r="BL64" s="200"/>
      <c r="BM64" s="200"/>
      <c r="BN64" s="200"/>
      <c r="BO64" s="200"/>
      <c r="BP64" s="200"/>
      <c r="BQ64" s="200"/>
      <c r="BR64" s="200"/>
      <c r="BS64" s="200"/>
      <c r="BT64" s="200"/>
      <c r="BU64" s="200"/>
      <c r="BV64" s="200"/>
      <c r="BW64" s="200"/>
      <c r="BX64" s="200"/>
      <c r="BY64" s="200"/>
      <c r="BZ64" s="200"/>
      <c r="CA64" s="200"/>
      <c r="CB64" s="200"/>
      <c r="CC64" s="200"/>
      <c r="CD64" s="200"/>
      <c r="CE64" s="200"/>
      <c r="CF64" s="200"/>
      <c r="CG64" s="200"/>
      <c r="CH64" s="200"/>
      <c r="CI64" s="200"/>
      <c r="CJ64" s="200"/>
      <c r="CK64" s="200"/>
      <c r="CL64" s="200"/>
      <c r="CM64" s="200"/>
      <c r="CN64" s="200"/>
      <c r="CO64" s="200"/>
      <c r="CP64" s="200"/>
      <c r="CQ64" s="200"/>
      <c r="CR64" s="200"/>
      <c r="CS64" s="200"/>
      <c r="CT64" s="200"/>
      <c r="CU64" s="200"/>
      <c r="CV64" s="200"/>
      <c r="CW64" s="200"/>
      <c r="CX64" s="200"/>
      <c r="CY64" s="200"/>
      <c r="CZ64" s="200"/>
      <c r="DA64" s="200"/>
      <c r="DB64" s="200"/>
      <c r="DC64" s="200"/>
      <c r="DD64" s="200"/>
      <c r="DE64" s="200"/>
      <c r="DF64" s="200"/>
      <c r="DG64" s="200"/>
      <c r="DH64" s="200"/>
      <c r="DI64" s="200"/>
      <c r="DJ64" s="200"/>
    </row>
    <row r="65" spans="1:132" s="38" customFormat="1" ht="24.9" customHeight="1" x14ac:dyDescent="0.25">
      <c r="A65" s="200"/>
      <c r="B65" s="200"/>
      <c r="C65" s="200" t="s">
        <v>233</v>
      </c>
      <c r="D65" s="502" t="s">
        <v>234</v>
      </c>
      <c r="E65" s="503"/>
      <c r="F65" s="503"/>
      <c r="G65" s="503"/>
      <c r="H65" s="503"/>
      <c r="I65" s="503"/>
      <c r="J65" s="503"/>
      <c r="K65" s="503"/>
      <c r="L65" s="503"/>
      <c r="M65" s="503"/>
      <c r="N65" s="503"/>
      <c r="O65" s="503"/>
      <c r="P65" s="503"/>
      <c r="Q65" s="504"/>
      <c r="R65" s="679">
        <f>'Description - New Const.'!C34</f>
        <v>0</v>
      </c>
      <c r="S65" s="677"/>
      <c r="T65" s="677"/>
      <c r="U65" s="677"/>
      <c r="V65" s="680">
        <f>'Description - New Const.'!D34</f>
        <v>0</v>
      </c>
      <c r="W65" s="677"/>
      <c r="X65" s="677"/>
      <c r="Y65" s="677"/>
      <c r="Z65" s="677"/>
      <c r="AA65" s="676">
        <f>'Description - New Const.'!E34</f>
        <v>0</v>
      </c>
      <c r="AB65" s="677"/>
      <c r="AC65" s="677"/>
      <c r="AD65" s="678"/>
      <c r="AE65" s="658">
        <f>'Description - New Const.'!C36</f>
        <v>0</v>
      </c>
      <c r="AF65" s="654"/>
      <c r="AG65" s="654"/>
      <c r="AH65" s="654"/>
      <c r="AI65" s="654"/>
      <c r="AJ65" s="654"/>
      <c r="AK65" s="654"/>
      <c r="AL65" s="654"/>
      <c r="AM65" s="654"/>
      <c r="AN65" s="654"/>
      <c r="AO65" s="654"/>
      <c r="AP65" s="659"/>
      <c r="AQ65" s="40"/>
      <c r="AR65" s="200"/>
      <c r="AS65" s="200"/>
      <c r="AT65" s="200"/>
      <c r="AU65" s="200"/>
      <c r="AV65" s="200"/>
      <c r="AW65" s="200"/>
      <c r="AX65" s="200"/>
      <c r="AY65" s="200"/>
      <c r="AZ65" s="200"/>
      <c r="BA65" s="200"/>
      <c r="BB65" s="200"/>
      <c r="BC65" s="200"/>
      <c r="BD65" s="200"/>
      <c r="BE65" s="200"/>
      <c r="BF65" s="200"/>
      <c r="BG65" s="200"/>
      <c r="BH65" s="200"/>
      <c r="BI65" s="200"/>
      <c r="BJ65" s="200"/>
      <c r="BK65" s="200"/>
      <c r="BL65" s="200"/>
      <c r="BM65" s="200"/>
      <c r="BN65" s="200"/>
      <c r="BO65" s="200"/>
      <c r="BP65" s="200"/>
      <c r="BQ65" s="200"/>
      <c r="BR65" s="200"/>
      <c r="BS65" s="200"/>
      <c r="BT65" s="200"/>
      <c r="BU65" s="200"/>
      <c r="BV65" s="200"/>
      <c r="BW65" s="200"/>
      <c r="BX65" s="200"/>
      <c r="BY65" s="200"/>
      <c r="BZ65" s="200"/>
      <c r="CA65" s="200"/>
      <c r="CB65" s="200"/>
      <c r="CC65" s="200"/>
      <c r="CD65" s="200"/>
      <c r="CE65" s="200"/>
      <c r="CF65" s="200"/>
      <c r="CG65" s="200"/>
      <c r="CH65" s="200"/>
      <c r="CI65" s="200"/>
      <c r="CJ65" s="200"/>
      <c r="CK65" s="200"/>
      <c r="CL65" s="200"/>
      <c r="CM65" s="200"/>
      <c r="CN65" s="200"/>
      <c r="CO65" s="200"/>
      <c r="CP65" s="200"/>
      <c r="CQ65" s="200"/>
      <c r="CR65" s="200"/>
      <c r="CS65" s="200"/>
      <c r="CT65" s="200"/>
      <c r="CU65" s="200"/>
      <c r="CV65" s="200"/>
      <c r="CW65" s="200"/>
      <c r="CX65" s="200"/>
      <c r="CY65" s="200"/>
      <c r="CZ65" s="200"/>
      <c r="DA65" s="200"/>
      <c r="DB65" s="200"/>
      <c r="DC65" s="200"/>
      <c r="DD65" s="200"/>
      <c r="DE65" s="200"/>
      <c r="DF65" s="200"/>
      <c r="DG65" s="200"/>
      <c r="DH65" s="200"/>
      <c r="DI65" s="200"/>
      <c r="DJ65" s="200"/>
      <c r="DK65" s="200"/>
      <c r="DL65" s="200"/>
      <c r="DM65" s="200"/>
      <c r="DN65" s="200"/>
      <c r="DO65" s="200"/>
      <c r="DP65" s="200"/>
      <c r="DQ65" s="200"/>
      <c r="DR65" s="200"/>
      <c r="DS65" s="200"/>
      <c r="DT65" s="200"/>
      <c r="DU65" s="200"/>
      <c r="DV65" s="200"/>
      <c r="DW65" s="200"/>
      <c r="DX65" s="200"/>
      <c r="DY65" s="200"/>
      <c r="DZ65" s="200"/>
      <c r="EA65" s="200"/>
      <c r="EB65" s="200"/>
    </row>
    <row r="66" spans="1:132" s="38" customFormat="1" ht="24.9" customHeight="1" x14ac:dyDescent="0.25">
      <c r="A66" s="200"/>
      <c r="B66" s="200"/>
      <c r="C66" s="200" t="s">
        <v>235</v>
      </c>
      <c r="D66" s="502" t="s">
        <v>236</v>
      </c>
      <c r="E66" s="503"/>
      <c r="F66" s="503"/>
      <c r="G66" s="503"/>
      <c r="H66" s="503"/>
      <c r="I66" s="503"/>
      <c r="J66" s="503"/>
      <c r="K66" s="503"/>
      <c r="L66" s="503"/>
      <c r="M66" s="503"/>
      <c r="N66" s="503"/>
      <c r="O66" s="503"/>
      <c r="P66" s="503"/>
      <c r="Q66" s="504"/>
      <c r="R66" s="679">
        <f>'Description - New Const.'!C59</f>
        <v>0</v>
      </c>
      <c r="S66" s="677"/>
      <c r="T66" s="677"/>
      <c r="U66" s="677"/>
      <c r="V66" s="680">
        <f>'Description - New Const.'!D59</f>
        <v>0</v>
      </c>
      <c r="W66" s="677"/>
      <c r="X66" s="677"/>
      <c r="Y66" s="677"/>
      <c r="Z66" s="677"/>
      <c r="AA66" s="676">
        <f>'Description - New Const.'!E59</f>
        <v>0</v>
      </c>
      <c r="AB66" s="677"/>
      <c r="AC66" s="677"/>
      <c r="AD66" s="678"/>
      <c r="AE66" s="658">
        <f>'Description - New Const.'!C61</f>
        <v>0</v>
      </c>
      <c r="AF66" s="654"/>
      <c r="AG66" s="654"/>
      <c r="AH66" s="654"/>
      <c r="AI66" s="654"/>
      <c r="AJ66" s="654"/>
      <c r="AK66" s="654"/>
      <c r="AL66" s="654"/>
      <c r="AM66" s="654"/>
      <c r="AN66" s="654"/>
      <c r="AO66" s="654"/>
      <c r="AP66" s="659"/>
      <c r="AQ66" s="40"/>
      <c r="AR66" s="200"/>
      <c r="AS66" s="200"/>
      <c r="AT66" s="200"/>
      <c r="AU66" s="200"/>
      <c r="AV66" s="200"/>
      <c r="AW66" s="200"/>
      <c r="AX66" s="200"/>
      <c r="AY66" s="200"/>
      <c r="AZ66" s="200"/>
      <c r="BA66" s="200"/>
      <c r="BB66" s="200"/>
      <c r="BC66" s="200"/>
      <c r="BD66" s="200"/>
      <c r="BE66" s="200"/>
      <c r="BF66" s="200"/>
      <c r="BG66" s="200"/>
      <c r="BH66" s="200"/>
      <c r="BI66" s="200"/>
      <c r="BJ66" s="200"/>
      <c r="BK66" s="200"/>
      <c r="BL66" s="200"/>
      <c r="BM66" s="200"/>
      <c r="BN66" s="200"/>
      <c r="BO66" s="200"/>
      <c r="BP66" s="200"/>
      <c r="BQ66" s="200"/>
      <c r="BR66" s="200"/>
      <c r="BS66" s="200"/>
      <c r="BT66" s="200"/>
      <c r="BU66" s="200"/>
      <c r="BV66" s="200"/>
      <c r="BW66" s="200"/>
      <c r="BX66" s="200"/>
      <c r="BY66" s="200"/>
      <c r="BZ66" s="200"/>
      <c r="CA66" s="200"/>
      <c r="CB66" s="200"/>
      <c r="CC66" s="200"/>
      <c r="CD66" s="200"/>
      <c r="CE66" s="200"/>
      <c r="CF66" s="200"/>
      <c r="CG66" s="200"/>
      <c r="CH66" s="200"/>
      <c r="CI66" s="200"/>
      <c r="CJ66" s="200"/>
      <c r="CK66" s="200"/>
      <c r="CL66" s="200"/>
      <c r="CM66" s="200"/>
      <c r="CN66" s="200"/>
      <c r="CO66" s="200"/>
      <c r="CP66" s="200"/>
      <c r="CQ66" s="200"/>
      <c r="CR66" s="200"/>
      <c r="CS66" s="200"/>
      <c r="CT66" s="200"/>
      <c r="CU66" s="200"/>
      <c r="CV66" s="200"/>
      <c r="CW66" s="200"/>
      <c r="CX66" s="200"/>
      <c r="CY66" s="200"/>
      <c r="CZ66" s="200"/>
      <c r="DA66" s="200"/>
      <c r="DB66" s="200"/>
      <c r="DC66" s="200"/>
      <c r="DD66" s="200"/>
      <c r="DE66" s="200"/>
      <c r="DF66" s="200"/>
      <c r="DG66" s="200"/>
      <c r="DH66" s="200"/>
      <c r="DI66" s="200"/>
      <c r="DJ66" s="200"/>
      <c r="DK66" s="200"/>
      <c r="DL66" s="200"/>
      <c r="DM66" s="200"/>
      <c r="DN66" s="200"/>
      <c r="DO66" s="200"/>
      <c r="DP66" s="200"/>
      <c r="DQ66" s="200"/>
      <c r="DR66" s="200"/>
      <c r="DS66" s="200"/>
      <c r="DT66" s="200"/>
      <c r="DU66" s="200"/>
      <c r="DV66" s="200"/>
      <c r="DW66" s="200"/>
      <c r="DX66" s="200"/>
      <c r="DY66" s="200"/>
      <c r="DZ66" s="200"/>
      <c r="EA66" s="200"/>
      <c r="EB66" s="200"/>
    </row>
    <row r="67" spans="1:132" s="38" customFormat="1" ht="24.9" customHeight="1" x14ac:dyDescent="0.25">
      <c r="A67" s="200"/>
      <c r="B67" s="200"/>
      <c r="C67" s="200" t="s">
        <v>237</v>
      </c>
      <c r="D67" s="502" t="s">
        <v>238</v>
      </c>
      <c r="E67" s="503"/>
      <c r="F67" s="503"/>
      <c r="G67" s="503"/>
      <c r="H67" s="503"/>
      <c r="I67" s="503"/>
      <c r="J67" s="503"/>
      <c r="K67" s="503"/>
      <c r="L67" s="503"/>
      <c r="M67" s="503"/>
      <c r="N67" s="503"/>
      <c r="O67" s="503"/>
      <c r="P67" s="503"/>
      <c r="Q67" s="504"/>
      <c r="R67" s="679">
        <f>'Description - New Const.'!C66</f>
        <v>0</v>
      </c>
      <c r="S67" s="677"/>
      <c r="T67" s="677"/>
      <c r="U67" s="677"/>
      <c r="V67" s="677"/>
      <c r="W67" s="677"/>
      <c r="X67" s="677"/>
      <c r="Y67" s="677"/>
      <c r="Z67" s="677"/>
      <c r="AA67" s="677"/>
      <c r="AB67" s="677"/>
      <c r="AC67" s="677"/>
      <c r="AD67" s="678"/>
      <c r="AE67" s="658"/>
      <c r="AF67" s="654"/>
      <c r="AG67" s="654"/>
      <c r="AH67" s="654"/>
      <c r="AI67" s="654"/>
      <c r="AJ67" s="654"/>
      <c r="AK67" s="654"/>
      <c r="AL67" s="654"/>
      <c r="AM67" s="654"/>
      <c r="AN67" s="654"/>
      <c r="AO67" s="654"/>
      <c r="AP67" s="659"/>
      <c r="AQ67" s="40"/>
      <c r="AR67" s="200"/>
      <c r="AS67" s="200"/>
      <c r="AT67" s="200"/>
      <c r="AU67" s="200"/>
      <c r="AV67" s="200"/>
      <c r="AW67" s="200"/>
      <c r="AX67" s="200"/>
      <c r="AY67" s="200"/>
      <c r="AZ67" s="200"/>
      <c r="BA67" s="200"/>
      <c r="BB67" s="200"/>
      <c r="BC67" s="200"/>
      <c r="BD67" s="200"/>
      <c r="BE67" s="200"/>
      <c r="BF67" s="200"/>
      <c r="BG67" s="200"/>
      <c r="BH67" s="200"/>
      <c r="BI67" s="200"/>
      <c r="BJ67" s="200"/>
      <c r="BK67" s="200"/>
      <c r="BL67" s="200"/>
      <c r="BM67" s="200"/>
      <c r="BN67" s="200"/>
      <c r="BO67" s="200"/>
      <c r="BP67" s="200"/>
      <c r="BQ67" s="200"/>
      <c r="BR67" s="200"/>
      <c r="BS67" s="200"/>
      <c r="BT67" s="200"/>
      <c r="BU67" s="200"/>
      <c r="BV67" s="200"/>
      <c r="BW67" s="200"/>
      <c r="BX67" s="200"/>
      <c r="BY67" s="200"/>
      <c r="BZ67" s="200"/>
      <c r="CA67" s="200"/>
      <c r="CB67" s="200"/>
      <c r="CC67" s="200"/>
      <c r="CD67" s="200"/>
      <c r="CE67" s="200"/>
      <c r="CF67" s="200"/>
      <c r="CG67" s="200"/>
      <c r="CH67" s="200"/>
      <c r="CI67" s="200"/>
      <c r="CJ67" s="200"/>
      <c r="CK67" s="200"/>
      <c r="CL67" s="200"/>
      <c r="CM67" s="200"/>
      <c r="CN67" s="200"/>
      <c r="CO67" s="200"/>
      <c r="CP67" s="200"/>
      <c r="CQ67" s="200"/>
      <c r="CR67" s="200"/>
      <c r="CS67" s="200"/>
      <c r="CT67" s="200"/>
      <c r="CU67" s="200"/>
      <c r="CV67" s="200"/>
      <c r="CW67" s="200"/>
      <c r="CX67" s="200"/>
      <c r="CY67" s="200"/>
      <c r="CZ67" s="200"/>
      <c r="DA67" s="200"/>
      <c r="DB67" s="200"/>
      <c r="DC67" s="200"/>
      <c r="DD67" s="200"/>
      <c r="DE67" s="200"/>
      <c r="DF67" s="200"/>
      <c r="DG67" s="200"/>
      <c r="DH67" s="200"/>
      <c r="DI67" s="200"/>
      <c r="DJ67" s="200"/>
      <c r="DK67" s="200"/>
      <c r="DL67" s="200"/>
      <c r="DM67" s="200"/>
      <c r="DN67" s="200"/>
      <c r="DO67" s="200"/>
      <c r="DP67" s="200"/>
      <c r="DQ67" s="200"/>
      <c r="DR67" s="200"/>
      <c r="DS67" s="200"/>
      <c r="DT67" s="200"/>
      <c r="DU67" s="200"/>
      <c r="DV67" s="200"/>
      <c r="DW67" s="200"/>
      <c r="DX67" s="200"/>
      <c r="DY67" s="200"/>
      <c r="DZ67" s="200"/>
      <c r="EA67" s="200"/>
      <c r="EB67" s="200"/>
    </row>
    <row r="68" spans="1:132" s="38" customFormat="1" ht="24.9" customHeight="1" x14ac:dyDescent="0.25">
      <c r="A68" s="200"/>
      <c r="B68" s="200"/>
      <c r="C68" s="200" t="s">
        <v>239</v>
      </c>
      <c r="D68" s="502" t="s">
        <v>240</v>
      </c>
      <c r="E68" s="503"/>
      <c r="F68" s="503"/>
      <c r="G68" s="503"/>
      <c r="H68" s="503"/>
      <c r="I68" s="503"/>
      <c r="J68" s="503"/>
      <c r="K68" s="503"/>
      <c r="L68" s="503"/>
      <c r="M68" s="503"/>
      <c r="N68" s="503"/>
      <c r="O68" s="503"/>
      <c r="P68" s="503"/>
      <c r="Q68" s="504"/>
      <c r="R68" s="679">
        <f>'Description - New Const.'!C72</f>
        <v>0</v>
      </c>
      <c r="S68" s="677"/>
      <c r="T68" s="677"/>
      <c r="U68" s="677"/>
      <c r="V68" s="680">
        <f>'Description - New Const.'!D72</f>
        <v>0</v>
      </c>
      <c r="W68" s="677"/>
      <c r="X68" s="677"/>
      <c r="Y68" s="677"/>
      <c r="Z68" s="677"/>
      <c r="AA68" s="676">
        <f>'Description - New Const.'!E72</f>
        <v>0</v>
      </c>
      <c r="AB68" s="677"/>
      <c r="AC68" s="677"/>
      <c r="AD68" s="678"/>
      <c r="AE68" s="658">
        <f>'Description - New Const.'!C74</f>
        <v>0</v>
      </c>
      <c r="AF68" s="654"/>
      <c r="AG68" s="654"/>
      <c r="AH68" s="654"/>
      <c r="AI68" s="654"/>
      <c r="AJ68" s="654"/>
      <c r="AK68" s="654"/>
      <c r="AL68" s="654"/>
      <c r="AM68" s="654"/>
      <c r="AN68" s="654"/>
      <c r="AO68" s="654"/>
      <c r="AP68" s="659"/>
      <c r="AQ68" s="40"/>
      <c r="AR68" s="200"/>
      <c r="AS68" s="200"/>
      <c r="AT68" s="200"/>
      <c r="AU68" s="200"/>
      <c r="AV68" s="200"/>
      <c r="AW68" s="200"/>
      <c r="AX68" s="200"/>
      <c r="AY68" s="200"/>
      <c r="AZ68" s="200"/>
      <c r="BA68" s="200"/>
      <c r="BB68" s="200"/>
      <c r="BC68" s="200"/>
      <c r="BD68" s="200"/>
      <c r="BE68" s="200"/>
      <c r="BF68" s="200"/>
      <c r="BG68" s="200"/>
      <c r="BH68" s="200"/>
      <c r="BI68" s="200"/>
      <c r="BJ68" s="200"/>
      <c r="BK68" s="200"/>
      <c r="BL68" s="200"/>
      <c r="BM68" s="200"/>
      <c r="BN68" s="200"/>
      <c r="BO68" s="200"/>
      <c r="BP68" s="200"/>
      <c r="BQ68" s="200"/>
      <c r="BR68" s="200"/>
      <c r="BS68" s="200"/>
      <c r="BT68" s="200"/>
      <c r="BU68" s="200"/>
      <c r="BV68" s="200"/>
      <c r="BW68" s="200"/>
      <c r="BX68" s="200"/>
      <c r="BY68" s="200"/>
      <c r="BZ68" s="200"/>
      <c r="CA68" s="200"/>
      <c r="CB68" s="200"/>
      <c r="CC68" s="200"/>
      <c r="CD68" s="200"/>
      <c r="CE68" s="200"/>
      <c r="CF68" s="200"/>
      <c r="CG68" s="200"/>
      <c r="CH68" s="200"/>
      <c r="CI68" s="200"/>
      <c r="CJ68" s="200"/>
      <c r="CK68" s="200"/>
      <c r="CL68" s="200"/>
      <c r="CM68" s="200"/>
      <c r="CN68" s="200"/>
      <c r="CO68" s="200"/>
      <c r="CP68" s="200"/>
      <c r="CQ68" s="200"/>
      <c r="CR68" s="200"/>
      <c r="CS68" s="200"/>
      <c r="CT68" s="200"/>
      <c r="CU68" s="200"/>
      <c r="CV68" s="200"/>
      <c r="CW68" s="200"/>
      <c r="CX68" s="200"/>
      <c r="CY68" s="200"/>
      <c r="CZ68" s="200"/>
      <c r="DA68" s="200"/>
      <c r="DB68" s="200"/>
      <c r="DC68" s="200"/>
      <c r="DD68" s="200"/>
      <c r="DE68" s="200"/>
      <c r="DF68" s="200"/>
      <c r="DG68" s="200"/>
      <c r="DH68" s="200"/>
      <c r="DI68" s="200"/>
      <c r="DJ68" s="200"/>
      <c r="DK68" s="200"/>
      <c r="DL68" s="200"/>
      <c r="DM68" s="200"/>
      <c r="DN68" s="200"/>
      <c r="DO68" s="200"/>
      <c r="DP68" s="200"/>
      <c r="DQ68" s="200"/>
      <c r="DR68" s="200"/>
      <c r="DS68" s="200"/>
      <c r="DT68" s="200"/>
      <c r="DU68" s="200"/>
      <c r="DV68" s="200"/>
      <c r="DW68" s="200"/>
      <c r="DX68" s="200"/>
      <c r="DY68" s="200"/>
      <c r="DZ68" s="200"/>
      <c r="EA68" s="200"/>
      <c r="EB68" s="200"/>
    </row>
    <row r="69" spans="1:132" s="38" customFormat="1" ht="24.9" customHeight="1" x14ac:dyDescent="0.25">
      <c r="A69" s="200"/>
      <c r="B69" s="200"/>
      <c r="C69" s="200"/>
      <c r="D69" s="502" t="s">
        <v>241</v>
      </c>
      <c r="E69" s="503"/>
      <c r="F69" s="503"/>
      <c r="G69" s="503"/>
      <c r="H69" s="503"/>
      <c r="I69" s="503"/>
      <c r="J69" s="503"/>
      <c r="K69" s="503"/>
      <c r="L69" s="503"/>
      <c r="M69" s="503"/>
      <c r="N69" s="503"/>
      <c r="O69" s="503"/>
      <c r="P69" s="503"/>
      <c r="Q69" s="504"/>
      <c r="R69" s="684">
        <f>'Description - New Const.'!E77</f>
        <v>0</v>
      </c>
      <c r="S69" s="685"/>
      <c r="T69" s="685"/>
      <c r="U69" s="685"/>
      <c r="V69" s="685"/>
      <c r="W69" s="685"/>
      <c r="X69" s="685"/>
      <c r="Y69" s="685"/>
      <c r="Z69" s="685"/>
      <c r="AA69" s="685"/>
      <c r="AB69" s="685"/>
      <c r="AC69" s="685"/>
      <c r="AD69" s="686"/>
      <c r="AE69" s="658">
        <f>'Project Data'!AG48</f>
        <v>0</v>
      </c>
      <c r="AF69" s="654"/>
      <c r="AG69" s="654"/>
      <c r="AH69" s="654"/>
      <c r="AI69" s="654"/>
      <c r="AJ69" s="654"/>
      <c r="AK69" s="654"/>
      <c r="AL69" s="654"/>
      <c r="AM69" s="654"/>
      <c r="AN69" s="654"/>
      <c r="AO69" s="654"/>
      <c r="AP69" s="659"/>
      <c r="AQ69" s="40"/>
      <c r="AR69" s="200"/>
      <c r="AS69" s="200"/>
      <c r="AT69" s="200"/>
      <c r="AU69" s="200"/>
      <c r="AV69" s="200"/>
      <c r="AW69" s="200"/>
      <c r="AX69" s="200"/>
      <c r="AY69" s="200"/>
      <c r="AZ69" s="200"/>
      <c r="BA69" s="200"/>
      <c r="BB69" s="200"/>
      <c r="BC69" s="200"/>
      <c r="BD69" s="200"/>
      <c r="BE69" s="200"/>
      <c r="BF69" s="200"/>
      <c r="BG69" s="200"/>
      <c r="BH69" s="200"/>
      <c r="BI69" s="200"/>
      <c r="BJ69" s="200"/>
      <c r="BK69" s="200"/>
      <c r="BL69" s="200"/>
      <c r="BM69" s="200"/>
      <c r="BN69" s="200"/>
      <c r="BO69" s="200"/>
      <c r="BP69" s="200"/>
      <c r="BQ69" s="200"/>
      <c r="BR69" s="200"/>
      <c r="BS69" s="200"/>
      <c r="BT69" s="200"/>
      <c r="BU69" s="200"/>
      <c r="BV69" s="200"/>
      <c r="BW69" s="200"/>
      <c r="BX69" s="200"/>
      <c r="BY69" s="200"/>
      <c r="BZ69" s="200"/>
      <c r="CA69" s="200"/>
      <c r="CB69" s="200"/>
      <c r="CC69" s="200"/>
      <c r="CD69" s="200"/>
      <c r="CE69" s="200"/>
      <c r="CF69" s="200"/>
      <c r="CG69" s="200"/>
      <c r="CH69" s="200"/>
      <c r="CI69" s="200"/>
      <c r="CJ69" s="200"/>
      <c r="CK69" s="200"/>
      <c r="CL69" s="200"/>
      <c r="CM69" s="200"/>
      <c r="CN69" s="200"/>
      <c r="CO69" s="200"/>
      <c r="CP69" s="200"/>
      <c r="CQ69" s="200"/>
      <c r="CR69" s="200"/>
      <c r="CS69" s="200"/>
      <c r="CT69" s="200"/>
      <c r="CU69" s="200"/>
      <c r="CV69" s="200"/>
      <c r="CW69" s="200"/>
      <c r="CX69" s="200"/>
      <c r="CY69" s="200"/>
      <c r="CZ69" s="200"/>
      <c r="DA69" s="200"/>
      <c r="DB69" s="200"/>
      <c r="DC69" s="200"/>
      <c r="DD69" s="200"/>
      <c r="DE69" s="200"/>
      <c r="DF69" s="200"/>
      <c r="DG69" s="200"/>
      <c r="DH69" s="200"/>
      <c r="DI69" s="200"/>
      <c r="DJ69" s="200"/>
      <c r="DK69" s="200"/>
      <c r="DL69" s="200"/>
      <c r="DM69" s="200"/>
      <c r="DN69" s="200"/>
      <c r="DO69" s="200"/>
      <c r="DP69" s="200"/>
      <c r="DQ69" s="200"/>
      <c r="DR69" s="200"/>
      <c r="DS69" s="200"/>
      <c r="DT69" s="200"/>
      <c r="DU69" s="200"/>
      <c r="DV69" s="200"/>
      <c r="DW69" s="200"/>
      <c r="DX69" s="200"/>
      <c r="DY69" s="200"/>
      <c r="DZ69" s="200"/>
      <c r="EA69" s="200"/>
      <c r="EB69" s="200"/>
    </row>
    <row r="70" spans="1:132" s="38" customFormat="1" ht="24.9" customHeight="1" x14ac:dyDescent="0.25">
      <c r="A70" s="200"/>
      <c r="B70" s="200"/>
      <c r="C70" s="200"/>
      <c r="D70" s="502" t="s">
        <v>242</v>
      </c>
      <c r="E70" s="503"/>
      <c r="F70" s="503"/>
      <c r="G70" s="503"/>
      <c r="H70" s="503"/>
      <c r="I70" s="503"/>
      <c r="J70" s="503"/>
      <c r="K70" s="503"/>
      <c r="L70" s="503"/>
      <c r="M70" s="503"/>
      <c r="N70" s="503"/>
      <c r="O70" s="503"/>
      <c r="P70" s="503"/>
      <c r="Q70" s="504"/>
      <c r="R70" s="679">
        <f>'Description - New Const.'!C82</f>
        <v>0</v>
      </c>
      <c r="S70" s="677"/>
      <c r="T70" s="677"/>
      <c r="U70" s="677"/>
      <c r="V70" s="677"/>
      <c r="W70" s="677"/>
      <c r="X70" s="677"/>
      <c r="Y70" s="677"/>
      <c r="Z70" s="677"/>
      <c r="AA70" s="677"/>
      <c r="AB70" s="677"/>
      <c r="AC70" s="677"/>
      <c r="AD70" s="678"/>
      <c r="AE70" s="658">
        <f>'Project Data'!AG49</f>
        <v>0</v>
      </c>
      <c r="AF70" s="654"/>
      <c r="AG70" s="654"/>
      <c r="AH70" s="654"/>
      <c r="AI70" s="654"/>
      <c r="AJ70" s="654"/>
      <c r="AK70" s="654"/>
      <c r="AL70" s="654"/>
      <c r="AM70" s="654"/>
      <c r="AN70" s="654"/>
      <c r="AO70" s="654"/>
      <c r="AP70" s="659"/>
      <c r="AQ70" s="40"/>
      <c r="AR70" s="200"/>
      <c r="AS70" s="200"/>
      <c r="AT70" s="200"/>
      <c r="AU70" s="200"/>
      <c r="AV70" s="200"/>
      <c r="AW70" s="200"/>
      <c r="AX70" s="200"/>
      <c r="AY70" s="200"/>
      <c r="AZ70" s="200"/>
      <c r="BA70" s="200"/>
      <c r="BB70" s="200"/>
      <c r="BC70" s="200"/>
      <c r="BD70" s="200"/>
      <c r="BE70" s="200"/>
      <c r="BF70" s="200"/>
      <c r="BG70" s="200"/>
      <c r="BH70" s="200"/>
      <c r="BI70" s="200"/>
      <c r="BJ70" s="200"/>
      <c r="BK70" s="200"/>
      <c r="BL70" s="200"/>
      <c r="BM70" s="200"/>
      <c r="BN70" s="200"/>
      <c r="BO70" s="200"/>
      <c r="BP70" s="200"/>
      <c r="BQ70" s="200"/>
      <c r="BR70" s="200"/>
      <c r="BS70" s="200"/>
      <c r="BT70" s="200"/>
      <c r="BU70" s="200"/>
      <c r="BV70" s="200"/>
      <c r="BW70" s="200"/>
      <c r="BX70" s="200"/>
      <c r="BY70" s="200"/>
      <c r="BZ70" s="200"/>
      <c r="CA70" s="200"/>
      <c r="CB70" s="200"/>
      <c r="CC70" s="200"/>
      <c r="CD70" s="200"/>
      <c r="CE70" s="200"/>
      <c r="CF70" s="200"/>
      <c r="CG70" s="200"/>
      <c r="CH70" s="200"/>
      <c r="CI70" s="200"/>
      <c r="CJ70" s="200"/>
      <c r="CK70" s="200"/>
      <c r="CL70" s="200"/>
      <c r="CM70" s="200"/>
      <c r="CN70" s="200"/>
      <c r="CO70" s="200"/>
      <c r="CP70" s="200"/>
      <c r="CQ70" s="200"/>
      <c r="CR70" s="200"/>
      <c r="CS70" s="200"/>
      <c r="CT70" s="200"/>
      <c r="CU70" s="200"/>
      <c r="CV70" s="200"/>
      <c r="CW70" s="200"/>
      <c r="CX70" s="200"/>
      <c r="CY70" s="200"/>
      <c r="CZ70" s="200"/>
      <c r="DA70" s="200"/>
      <c r="DB70" s="200"/>
      <c r="DC70" s="200"/>
      <c r="DD70" s="200"/>
      <c r="DE70" s="200"/>
      <c r="DF70" s="200"/>
      <c r="DG70" s="200"/>
      <c r="DH70" s="200"/>
      <c r="DI70" s="200"/>
      <c r="DJ70" s="200"/>
      <c r="DK70" s="200"/>
      <c r="DL70" s="200"/>
      <c r="DM70" s="200"/>
      <c r="DN70" s="200"/>
      <c r="DO70" s="200"/>
      <c r="DP70" s="200"/>
      <c r="DQ70" s="200"/>
      <c r="DR70" s="200"/>
      <c r="DS70" s="200"/>
      <c r="DT70" s="200"/>
      <c r="DU70" s="200"/>
      <c r="DV70" s="200"/>
      <c r="DW70" s="200"/>
      <c r="DX70" s="200"/>
      <c r="DY70" s="200"/>
      <c r="DZ70" s="200"/>
      <c r="EA70" s="200"/>
      <c r="EB70" s="200"/>
    </row>
    <row r="71" spans="1:132" x14ac:dyDescent="0.25">
      <c r="A71" s="201"/>
      <c r="B71" s="201"/>
      <c r="C71" s="201"/>
      <c r="D71" s="201"/>
      <c r="E71" s="201"/>
      <c r="F71" s="201"/>
      <c r="G71" s="201"/>
      <c r="H71" s="201"/>
      <c r="I71" s="201"/>
      <c r="J71" s="201"/>
      <c r="K71" s="201"/>
      <c r="L71" s="201"/>
      <c r="M71" s="201"/>
      <c r="N71" s="201"/>
      <c r="O71" s="351"/>
      <c r="P71" s="351"/>
      <c r="Q71" s="351"/>
      <c r="R71" s="263"/>
      <c r="S71" s="263"/>
      <c r="T71" s="263"/>
      <c r="U71" s="263"/>
      <c r="V71" s="263"/>
      <c r="W71" s="263"/>
      <c r="X71" s="263"/>
      <c r="Y71" s="201"/>
      <c r="Z71" s="201"/>
      <c r="AA71" s="201"/>
      <c r="AB71" s="201"/>
      <c r="AC71" s="201"/>
      <c r="AD71" s="201"/>
      <c r="AE71" s="34"/>
      <c r="AF71" s="230"/>
      <c r="AG71" s="230"/>
      <c r="AH71" s="230"/>
      <c r="AI71" s="230"/>
      <c r="AJ71" s="230"/>
      <c r="AK71" s="230"/>
      <c r="AL71" s="201"/>
      <c r="AM71" s="27"/>
      <c r="AN71" s="21"/>
      <c r="AO71" s="21"/>
      <c r="AP71" s="21"/>
      <c r="AQ71" s="21"/>
      <c r="AR71" s="201"/>
      <c r="AS71" s="201"/>
      <c r="AT71" s="201"/>
      <c r="AU71" s="201"/>
      <c r="AV71" s="201"/>
      <c r="AW71" s="201"/>
      <c r="AX71" s="201"/>
      <c r="AY71" s="201"/>
      <c r="AZ71" s="201"/>
      <c r="BA71" s="201"/>
      <c r="BB71" s="201"/>
      <c r="BC71" s="201"/>
      <c r="BD71" s="201"/>
      <c r="BE71" s="201"/>
      <c r="BF71" s="201"/>
      <c r="BG71" s="201"/>
      <c r="BH71" s="201"/>
      <c r="BI71" s="201"/>
      <c r="BJ71" s="201"/>
      <c r="BK71" s="201"/>
      <c r="BL71" s="201"/>
      <c r="BM71" s="201"/>
      <c r="BN71" s="201"/>
      <c r="BO71" s="201"/>
      <c r="BP71" s="201"/>
      <c r="BQ71" s="201"/>
      <c r="BR71" s="201"/>
      <c r="BS71" s="201"/>
      <c r="BT71" s="201"/>
      <c r="BU71" s="201"/>
      <c r="BV71" s="201"/>
      <c r="BW71" s="201"/>
      <c r="BX71" s="201"/>
      <c r="BY71" s="201"/>
      <c r="BZ71" s="201"/>
      <c r="CA71" s="201"/>
      <c r="CB71" s="201"/>
      <c r="CC71" s="201"/>
      <c r="CD71" s="201"/>
      <c r="CE71" s="201"/>
      <c r="CF71" s="201"/>
      <c r="CG71" s="201"/>
      <c r="CH71" s="201"/>
      <c r="CI71" s="201"/>
      <c r="CJ71" s="201"/>
      <c r="CK71" s="201"/>
      <c r="CL71" s="201"/>
      <c r="CM71" s="201"/>
      <c r="CN71" s="201"/>
      <c r="CO71" s="201"/>
      <c r="CP71" s="201"/>
      <c r="CQ71" s="201"/>
      <c r="CR71" s="201"/>
      <c r="CS71" s="201"/>
      <c r="CT71" s="201"/>
      <c r="CU71" s="201"/>
      <c r="CV71" s="201"/>
      <c r="CW71" s="201"/>
      <c r="CX71" s="201"/>
      <c r="CY71" s="201"/>
      <c r="CZ71" s="201"/>
      <c r="DA71" s="201"/>
      <c r="DB71" s="201"/>
      <c r="DC71" s="201"/>
      <c r="DD71" s="201"/>
      <c r="DE71" s="201"/>
      <c r="DF71" s="201"/>
      <c r="DG71" s="201"/>
      <c r="DH71" s="201"/>
      <c r="DI71" s="201"/>
      <c r="DJ71" s="201"/>
      <c r="DK71" s="201"/>
      <c r="DL71" s="201"/>
      <c r="DM71" s="201"/>
      <c r="DN71" s="201"/>
      <c r="DO71" s="201"/>
      <c r="DP71" s="201"/>
      <c r="DQ71" s="201"/>
      <c r="DR71" s="201"/>
      <c r="DS71" s="201"/>
      <c r="DT71" s="201"/>
      <c r="DU71" s="201"/>
      <c r="DV71" s="201"/>
      <c r="DW71" s="201"/>
      <c r="DX71" s="201"/>
      <c r="DY71" s="201"/>
      <c r="DZ71" s="201"/>
      <c r="EA71" s="201"/>
      <c r="EB71" s="201"/>
    </row>
    <row r="72" spans="1:132" ht="15.6" x14ac:dyDescent="0.3">
      <c r="A72" s="344" t="s">
        <v>243</v>
      </c>
      <c r="B72" s="201"/>
      <c r="C72" s="201"/>
      <c r="D72" s="351"/>
      <c r="E72" s="351"/>
      <c r="F72" s="351"/>
      <c r="G72" s="351"/>
      <c r="H72" s="351"/>
      <c r="I72" s="351"/>
      <c r="J72" s="351"/>
      <c r="K72" s="351"/>
      <c r="L72" s="351"/>
      <c r="M72" s="351"/>
      <c r="N72" s="351"/>
      <c r="O72" s="351"/>
      <c r="P72" s="351"/>
      <c r="Q72" s="351"/>
      <c r="R72" s="133"/>
      <c r="S72" s="133"/>
      <c r="T72" s="133"/>
      <c r="U72" s="133"/>
      <c r="V72" s="133"/>
      <c r="W72" s="133"/>
      <c r="X72" s="133"/>
      <c r="Y72" s="133"/>
      <c r="Z72" s="133"/>
      <c r="AA72" s="133"/>
      <c r="AB72" s="133"/>
      <c r="AC72" s="133"/>
      <c r="AD72" s="133"/>
      <c r="AE72" s="351"/>
      <c r="AF72" s="351"/>
      <c r="AG72" s="351"/>
      <c r="AH72" s="351"/>
      <c r="AI72" s="351"/>
      <c r="AJ72" s="351"/>
      <c r="AK72" s="351"/>
      <c r="AL72" s="687" t="str">
        <f>IF(AL51=0,"NA",IF(AND(NOT(OR('Project Data'!AE32='Project Data'!DV2,'Project Data'!AE32='Project Data'!DV3,'Project Data'!AE32='Project Data'!DV4)),'Project Data'!AE32=0),"Specify",'Project Data'!AE32))</f>
        <v>NA</v>
      </c>
      <c r="AM72" s="636"/>
      <c r="AN72" s="636"/>
      <c r="AO72" s="636"/>
      <c r="AP72" s="637"/>
      <c r="AQ72" s="201"/>
      <c r="AR72" s="201"/>
      <c r="AS72" s="201"/>
      <c r="AT72" s="201"/>
      <c r="AU72" s="201"/>
      <c r="AV72" s="201"/>
      <c r="AW72" s="19"/>
      <c r="AX72" s="19"/>
      <c r="AY72" s="19"/>
      <c r="AZ72" s="19"/>
      <c r="BA72" s="19"/>
      <c r="BB72" s="19"/>
      <c r="BC72" s="19"/>
      <c r="BD72" s="19"/>
      <c r="BE72" s="19"/>
      <c r="BF72" s="19"/>
      <c r="BG72" s="19"/>
      <c r="BH72" s="201"/>
      <c r="BI72" s="201"/>
      <c r="BJ72" s="201"/>
      <c r="BK72" s="201"/>
      <c r="BL72" s="201"/>
      <c r="BM72" s="201"/>
      <c r="BN72" s="201"/>
      <c r="BO72" s="201"/>
      <c r="BP72" s="201"/>
      <c r="BQ72" s="201"/>
      <c r="BR72" s="201"/>
      <c r="BS72" s="201"/>
      <c r="BT72" s="201"/>
      <c r="BU72" s="201"/>
      <c r="BV72" s="201"/>
      <c r="BW72" s="201"/>
      <c r="BX72" s="201"/>
      <c r="BY72" s="201"/>
      <c r="BZ72" s="201"/>
      <c r="CA72" s="201"/>
      <c r="CB72" s="201"/>
      <c r="CC72" s="201"/>
      <c r="CD72" s="201"/>
      <c r="CE72" s="201"/>
      <c r="CF72" s="201"/>
      <c r="CG72" s="201"/>
      <c r="CH72" s="201"/>
      <c r="CI72" s="201"/>
      <c r="CJ72" s="201"/>
      <c r="CK72" s="201"/>
      <c r="CL72" s="201"/>
      <c r="CM72" s="201"/>
      <c r="CN72" s="201"/>
      <c r="CO72" s="201"/>
      <c r="CP72" s="201"/>
      <c r="CQ72" s="201"/>
      <c r="CR72" s="201"/>
      <c r="CS72" s="201"/>
      <c r="CT72" s="201"/>
      <c r="CU72" s="201"/>
      <c r="CV72" s="201"/>
      <c r="CW72" s="201"/>
      <c r="CX72" s="201"/>
      <c r="CY72" s="201"/>
      <c r="CZ72" s="201"/>
      <c r="DA72" s="201"/>
      <c r="DB72" s="201"/>
      <c r="DC72" s="201"/>
      <c r="DD72" s="201"/>
      <c r="DE72" s="201"/>
      <c r="DF72" s="201"/>
      <c r="DG72" s="201"/>
      <c r="DH72" s="201"/>
      <c r="DI72" s="201"/>
      <c r="DJ72" s="201"/>
      <c r="DK72" s="201"/>
      <c r="DL72" s="201"/>
      <c r="DM72" s="201"/>
      <c r="DN72" s="201"/>
      <c r="DO72" s="201"/>
      <c r="DP72" s="201"/>
      <c r="DQ72" s="201"/>
      <c r="DR72" s="201"/>
      <c r="DS72" s="201"/>
      <c r="DT72" s="201"/>
      <c r="DU72" s="201"/>
      <c r="DV72" s="201"/>
      <c r="DW72" s="201"/>
      <c r="DX72" s="201"/>
      <c r="DY72" s="201"/>
      <c r="DZ72" s="201"/>
      <c r="EA72" s="201"/>
      <c r="EB72" s="201"/>
    </row>
    <row r="73" spans="1:132" x14ac:dyDescent="0.25">
      <c r="A73" s="201"/>
      <c r="B73" s="201"/>
      <c r="C73" s="201"/>
      <c r="D73" s="201"/>
      <c r="E73" s="201"/>
      <c r="F73" s="201"/>
      <c r="G73" s="201"/>
      <c r="H73" s="201"/>
      <c r="I73" s="201"/>
      <c r="J73" s="201"/>
      <c r="K73" s="201"/>
      <c r="L73" s="201"/>
      <c r="M73" s="201"/>
      <c r="N73" s="201"/>
      <c r="O73" s="201"/>
      <c r="P73" s="201"/>
      <c r="Q73" s="201"/>
      <c r="R73" s="201"/>
      <c r="S73" s="201"/>
      <c r="T73" s="201"/>
      <c r="U73" s="201"/>
      <c r="V73" s="201"/>
      <c r="W73" s="201"/>
      <c r="X73" s="201"/>
      <c r="Y73" s="201"/>
      <c r="Z73" s="201"/>
      <c r="AA73" s="201"/>
      <c r="AB73" s="201"/>
      <c r="AC73" s="201"/>
      <c r="AD73" s="201"/>
      <c r="AE73" s="201"/>
      <c r="AF73" s="201"/>
      <c r="AG73" s="201"/>
      <c r="AH73" s="201"/>
      <c r="AI73" s="201"/>
      <c r="AJ73" s="201"/>
      <c r="AK73" s="201"/>
      <c r="AL73" s="201"/>
      <c r="AM73" s="201"/>
      <c r="AN73" s="201"/>
      <c r="AO73" s="201"/>
      <c r="AP73" s="201"/>
      <c r="AQ73" s="201"/>
      <c r="AR73" s="201"/>
      <c r="AS73" s="201"/>
      <c r="AT73" s="201"/>
      <c r="AU73" s="201"/>
      <c r="AV73" s="201"/>
      <c r="AW73" s="19"/>
      <c r="AX73" s="19"/>
      <c r="AY73" s="19"/>
      <c r="AZ73" s="19"/>
      <c r="BA73" s="19"/>
      <c r="BB73" s="19"/>
      <c r="BC73" s="201"/>
      <c r="BD73" s="19"/>
      <c r="BE73" s="19"/>
      <c r="BF73" s="19"/>
      <c r="BG73" s="19"/>
      <c r="BH73" s="201"/>
      <c r="BI73" s="201"/>
      <c r="BJ73" s="201"/>
      <c r="BK73" s="201"/>
      <c r="BL73" s="201"/>
      <c r="BM73" s="201"/>
      <c r="BN73" s="201"/>
      <c r="BO73" s="201"/>
      <c r="BP73" s="201"/>
      <c r="BQ73" s="201"/>
      <c r="BR73" s="201"/>
      <c r="BS73" s="201"/>
      <c r="BT73" s="201"/>
      <c r="BU73" s="201"/>
      <c r="BV73" s="201"/>
      <c r="BW73" s="201"/>
      <c r="BX73" s="201"/>
      <c r="BY73" s="201"/>
      <c r="BZ73" s="201"/>
      <c r="CA73" s="201"/>
      <c r="CB73" s="201"/>
      <c r="CC73" s="201"/>
      <c r="CD73" s="201"/>
      <c r="CE73" s="201"/>
      <c r="CF73" s="201"/>
      <c r="CG73" s="201"/>
      <c r="CH73" s="201"/>
      <c r="CI73" s="201"/>
      <c r="CJ73" s="201"/>
      <c r="CK73" s="201"/>
      <c r="CL73" s="201"/>
      <c r="CM73" s="201"/>
      <c r="CN73" s="201"/>
      <c r="CO73" s="201"/>
      <c r="CP73" s="201"/>
      <c r="CQ73" s="201"/>
      <c r="CR73" s="201"/>
      <c r="CS73" s="201"/>
      <c r="CT73" s="201"/>
      <c r="CU73" s="201"/>
      <c r="CV73" s="201"/>
      <c r="CW73" s="201"/>
      <c r="CX73" s="201"/>
      <c r="CY73" s="201"/>
      <c r="CZ73" s="201"/>
      <c r="DA73" s="201"/>
      <c r="DB73" s="201"/>
      <c r="DC73" s="201"/>
      <c r="DD73" s="201"/>
      <c r="DE73" s="201"/>
      <c r="DF73" s="201"/>
      <c r="DG73" s="201"/>
      <c r="DH73" s="201"/>
      <c r="DI73" s="201"/>
      <c r="DJ73" s="201"/>
      <c r="DK73" s="201"/>
      <c r="DL73" s="201"/>
      <c r="DM73" s="201"/>
      <c r="DN73" s="201"/>
      <c r="DO73" s="201"/>
      <c r="DP73" s="201"/>
      <c r="DQ73" s="201"/>
      <c r="DR73" s="201"/>
      <c r="DS73" s="201"/>
      <c r="DT73" s="201"/>
      <c r="DU73" s="201"/>
      <c r="DV73" s="201"/>
      <c r="DW73" s="201"/>
      <c r="DX73" s="201"/>
      <c r="DY73" s="201"/>
      <c r="DZ73" s="201"/>
      <c r="EA73" s="201"/>
      <c r="EB73" s="201"/>
    </row>
    <row r="74" spans="1:132" ht="15.6" x14ac:dyDescent="0.3">
      <c r="A74" s="344" t="s">
        <v>32</v>
      </c>
      <c r="B74" s="201"/>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201"/>
      <c r="AA74" s="201"/>
      <c r="AB74" s="201"/>
      <c r="AC74" s="201"/>
      <c r="AD74" s="201"/>
      <c r="AE74" s="201"/>
      <c r="AF74" s="201"/>
      <c r="AG74" s="201"/>
      <c r="AH74" s="201"/>
      <c r="AI74" s="201"/>
      <c r="AJ74" s="201"/>
      <c r="AK74" s="201"/>
      <c r="AL74" s="697">
        <f>'Project Data'!AG20</f>
        <v>0</v>
      </c>
      <c r="AM74" s="698"/>
      <c r="AN74" s="698"/>
      <c r="AO74" s="698"/>
      <c r="AP74" s="699"/>
      <c r="AQ74" s="201"/>
      <c r="AR74" s="201"/>
      <c r="AS74" s="201"/>
      <c r="AT74" s="201"/>
      <c r="AU74" s="201"/>
      <c r="AV74" s="201"/>
      <c r="AW74" s="19"/>
      <c r="AX74" s="19"/>
      <c r="AY74" s="19"/>
      <c r="AZ74" s="19"/>
      <c r="BA74" s="19"/>
      <c r="BB74" s="19"/>
      <c r="BC74" s="19"/>
      <c r="BD74" s="19"/>
      <c r="BE74" s="19"/>
      <c r="BF74" s="19"/>
      <c r="BG74" s="19"/>
      <c r="BH74" s="201"/>
      <c r="BI74" s="201"/>
      <c r="BJ74" s="201"/>
      <c r="BK74" s="201"/>
      <c r="BL74" s="201"/>
      <c r="BM74" s="201"/>
      <c r="BN74" s="201"/>
      <c r="BO74" s="201"/>
      <c r="BP74" s="201"/>
      <c r="BQ74" s="201"/>
      <c r="BR74" s="201"/>
      <c r="BS74" s="201"/>
      <c r="BT74" s="201"/>
      <c r="BU74" s="201"/>
      <c r="BV74" s="201"/>
      <c r="BW74" s="201"/>
      <c r="BX74" s="201"/>
      <c r="BY74" s="201"/>
      <c r="BZ74" s="201"/>
      <c r="CA74" s="201"/>
      <c r="CB74" s="201"/>
      <c r="CC74" s="201"/>
      <c r="CD74" s="201"/>
      <c r="CE74" s="201"/>
      <c r="CF74" s="201"/>
      <c r="CG74" s="201"/>
      <c r="CH74" s="201"/>
      <c r="CI74" s="201"/>
      <c r="CJ74" s="201"/>
      <c r="CK74" s="201"/>
      <c r="CL74" s="201"/>
      <c r="CM74" s="201"/>
      <c r="CN74" s="201"/>
      <c r="CO74" s="201"/>
      <c r="CP74" s="201"/>
      <c r="CQ74" s="201"/>
      <c r="CR74" s="201"/>
      <c r="CS74" s="201"/>
      <c r="CT74" s="201"/>
      <c r="CU74" s="201"/>
      <c r="CV74" s="201"/>
      <c r="CW74" s="201"/>
      <c r="CX74" s="201"/>
      <c r="CY74" s="201"/>
      <c r="CZ74" s="201"/>
      <c r="DA74" s="201"/>
      <c r="DB74" s="201"/>
      <c r="DC74" s="201"/>
      <c r="DD74" s="201"/>
      <c r="DE74" s="201"/>
      <c r="DF74" s="201"/>
      <c r="DG74" s="201"/>
      <c r="DH74" s="201"/>
      <c r="DI74" s="201"/>
      <c r="DJ74" s="201"/>
      <c r="DK74" s="201"/>
      <c r="DL74" s="201"/>
      <c r="DM74" s="201"/>
      <c r="DN74" s="201"/>
      <c r="DO74" s="201"/>
      <c r="DP74" s="201"/>
      <c r="DQ74" s="201"/>
      <c r="DR74" s="201"/>
      <c r="DS74" s="201"/>
      <c r="DT74" s="201"/>
      <c r="DU74" s="201"/>
      <c r="DV74" s="201"/>
      <c r="DW74" s="201"/>
      <c r="DX74" s="201"/>
      <c r="DY74" s="201"/>
      <c r="DZ74" s="201"/>
      <c r="EA74" s="201"/>
      <c r="EB74" s="201"/>
    </row>
    <row r="75" spans="1:132" x14ac:dyDescent="0.25">
      <c r="A75" s="201"/>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201"/>
      <c r="AA75" s="201"/>
      <c r="AB75" s="201"/>
      <c r="AC75" s="201"/>
      <c r="AD75" s="201"/>
      <c r="AE75" s="201"/>
      <c r="AF75" s="201"/>
      <c r="AG75" s="201"/>
      <c r="AH75" s="201"/>
      <c r="AI75" s="201"/>
      <c r="AJ75" s="201"/>
      <c r="AK75" s="201"/>
      <c r="AL75" s="201"/>
      <c r="AM75" s="201"/>
      <c r="AN75" s="201"/>
      <c r="AO75" s="201"/>
      <c r="AP75" s="201"/>
      <c r="AQ75" s="201"/>
      <c r="AR75" s="201"/>
      <c r="AS75" s="201"/>
      <c r="AT75" s="201"/>
      <c r="AU75" s="201"/>
      <c r="AV75" s="201"/>
      <c r="AW75" s="19"/>
      <c r="AX75" s="19"/>
      <c r="AY75" s="19"/>
      <c r="AZ75" s="19"/>
      <c r="BA75" s="19"/>
      <c r="BB75" s="19"/>
      <c r="BC75" s="19"/>
      <c r="BD75" s="19"/>
      <c r="BE75" s="19"/>
      <c r="BF75" s="19"/>
      <c r="BG75" s="19"/>
      <c r="BH75" s="201"/>
      <c r="BI75" s="201"/>
      <c r="BJ75" s="201"/>
      <c r="BK75" s="201"/>
      <c r="BL75" s="201"/>
      <c r="BM75" s="201"/>
      <c r="BN75" s="201"/>
      <c r="BO75" s="201"/>
      <c r="BP75" s="201"/>
      <c r="BQ75" s="201"/>
      <c r="BR75" s="201"/>
      <c r="BS75" s="201"/>
      <c r="BT75" s="201"/>
      <c r="BU75" s="201"/>
      <c r="BV75" s="201"/>
      <c r="BW75" s="201"/>
      <c r="BX75" s="201"/>
      <c r="BY75" s="201"/>
      <c r="BZ75" s="201"/>
      <c r="CA75" s="201"/>
      <c r="CB75" s="201"/>
      <c r="CC75" s="201"/>
      <c r="CD75" s="201"/>
      <c r="CE75" s="201"/>
      <c r="CF75" s="201"/>
      <c r="CG75" s="201"/>
      <c r="CH75" s="201"/>
      <c r="CI75" s="201"/>
      <c r="CJ75" s="201"/>
      <c r="CK75" s="201"/>
      <c r="CL75" s="201"/>
      <c r="CM75" s="201"/>
      <c r="CN75" s="201"/>
      <c r="CO75" s="201"/>
      <c r="CP75" s="201"/>
      <c r="CQ75" s="201"/>
      <c r="CR75" s="201"/>
      <c r="CS75" s="201"/>
      <c r="CT75" s="201"/>
      <c r="CU75" s="201"/>
      <c r="CV75" s="201"/>
      <c r="CW75" s="201"/>
      <c r="CX75" s="201"/>
      <c r="CY75" s="201"/>
      <c r="CZ75" s="201"/>
      <c r="DA75" s="201"/>
      <c r="DB75" s="201"/>
      <c r="DC75" s="201"/>
      <c r="DD75" s="201"/>
      <c r="DE75" s="201"/>
      <c r="DF75" s="201"/>
      <c r="DG75" s="201"/>
      <c r="DH75" s="201"/>
      <c r="DI75" s="201"/>
      <c r="DJ75" s="201"/>
      <c r="DK75" s="201"/>
      <c r="DL75" s="201"/>
      <c r="DM75" s="201"/>
      <c r="DN75" s="201"/>
      <c r="DO75" s="201"/>
      <c r="DP75" s="201"/>
      <c r="DQ75" s="201"/>
      <c r="DR75" s="201"/>
      <c r="DS75" s="201"/>
      <c r="DT75" s="201"/>
      <c r="DU75" s="201"/>
      <c r="DV75" s="201"/>
      <c r="DW75" s="201"/>
      <c r="DX75" s="201"/>
      <c r="DY75" s="201"/>
      <c r="DZ75" s="201"/>
      <c r="EA75" s="201"/>
      <c r="EB75" s="201"/>
    </row>
    <row r="76" spans="1:132" s="1" customFormat="1" ht="15.6" x14ac:dyDescent="0.3">
      <c r="A76" s="344" t="s">
        <v>31</v>
      </c>
      <c r="B76" s="344"/>
      <c r="C76" s="344"/>
      <c r="D76" s="344"/>
      <c r="E76" s="344"/>
      <c r="F76" s="344"/>
      <c r="G76" s="344"/>
      <c r="H76" s="344"/>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c r="AM76" s="344"/>
      <c r="AN76" s="344"/>
      <c r="AO76" s="345"/>
      <c r="AP76" s="345"/>
      <c r="AQ76" s="201"/>
      <c r="AR76" s="345"/>
      <c r="AT76" s="20"/>
      <c r="AU76" s="20"/>
      <c r="AV76" s="20"/>
      <c r="AW76" s="20"/>
      <c r="AX76" s="20"/>
      <c r="AY76" s="20"/>
      <c r="AZ76" s="15"/>
      <c r="BA76" s="15"/>
      <c r="BB76" s="15"/>
      <c r="BC76" s="15"/>
      <c r="BD76" s="15"/>
      <c r="BE76" s="15"/>
      <c r="BG76" s="18"/>
      <c r="BH76" s="18"/>
      <c r="CY76" s="201"/>
      <c r="DJ76" s="201"/>
    </row>
    <row r="77" spans="1:132" s="38" customFormat="1" ht="15.75" customHeight="1" x14ac:dyDescent="0.25">
      <c r="A77" s="200"/>
      <c r="B77" s="200"/>
      <c r="C77" s="200"/>
      <c r="D77" s="311" t="s">
        <v>33</v>
      </c>
      <c r="E77" s="312"/>
      <c r="F77" s="312"/>
      <c r="G77" s="312"/>
      <c r="H77" s="312"/>
      <c r="I77" s="312"/>
      <c r="J77" s="312"/>
      <c r="K77" s="312"/>
      <c r="L77" s="312"/>
      <c r="M77" s="312"/>
      <c r="N77" s="312"/>
      <c r="O77" s="312"/>
      <c r="P77" s="312"/>
      <c r="Q77" s="312"/>
      <c r="R77" s="312"/>
      <c r="S77" s="312"/>
      <c r="T77" s="312"/>
      <c r="U77" s="312"/>
      <c r="V77" s="312"/>
      <c r="W77" s="312"/>
      <c r="X77" s="312"/>
      <c r="Y77" s="312"/>
      <c r="Z77" s="312"/>
      <c r="AA77" s="312"/>
      <c r="AB77" s="312"/>
      <c r="AC77" s="312"/>
      <c r="AD77" s="312"/>
      <c r="AE77" s="312"/>
      <c r="AF77" s="312"/>
      <c r="AG77" s="312"/>
      <c r="AH77" s="312"/>
      <c r="AI77" s="312"/>
      <c r="AJ77" s="312"/>
      <c r="AK77" s="312"/>
      <c r="AL77" s="681" t="str">
        <f>'Project Data'!DI21</f>
        <v>Specify</v>
      </c>
      <c r="AM77" s="682"/>
      <c r="AN77" s="682"/>
      <c r="AO77" s="682"/>
      <c r="AP77" s="683"/>
      <c r="AQ77" s="200"/>
      <c r="AR77" s="200"/>
      <c r="AS77" s="200"/>
      <c r="AT77" s="200"/>
      <c r="AU77" s="200"/>
      <c r="AV77" s="200"/>
      <c r="AW77" s="200"/>
      <c r="AX77" s="200"/>
      <c r="AY77" s="200"/>
      <c r="AZ77" s="200"/>
      <c r="BA77" s="200"/>
      <c r="BB77" s="200"/>
      <c r="BC77" s="200"/>
      <c r="BD77" s="200"/>
      <c r="BE77" s="200"/>
      <c r="BF77" s="200"/>
      <c r="BG77" s="200"/>
      <c r="BH77" s="200"/>
      <c r="BI77" s="200"/>
      <c r="BJ77" s="200"/>
      <c r="BK77" s="200"/>
      <c r="BL77" s="200"/>
      <c r="BM77" s="200"/>
      <c r="BN77" s="200"/>
      <c r="BO77" s="200"/>
      <c r="BP77" s="200"/>
      <c r="BQ77" s="200"/>
      <c r="BR77" s="200"/>
      <c r="BS77" s="200"/>
      <c r="BT77" s="200"/>
      <c r="BU77" s="200"/>
      <c r="BV77" s="200"/>
      <c r="BW77" s="200"/>
      <c r="BX77" s="200"/>
      <c r="BY77" s="200"/>
      <c r="BZ77" s="200"/>
      <c r="CA77" s="200"/>
      <c r="CB77" s="200"/>
      <c r="CC77" s="200"/>
      <c r="CD77" s="200"/>
      <c r="CE77" s="200"/>
      <c r="CF77" s="200"/>
      <c r="CG77" s="200"/>
      <c r="CH77" s="200"/>
      <c r="CI77" s="200"/>
      <c r="CJ77" s="200"/>
      <c r="CK77" s="200"/>
      <c r="CL77" s="200"/>
      <c r="CM77" s="200"/>
      <c r="CN77" s="200"/>
      <c r="CO77" s="200"/>
      <c r="CP77" s="200"/>
      <c r="CQ77" s="200"/>
      <c r="CR77" s="200"/>
      <c r="CS77" s="200"/>
      <c r="CT77" s="200"/>
      <c r="CU77" s="200"/>
      <c r="CV77" s="200"/>
      <c r="CW77" s="200"/>
      <c r="CX77" s="200"/>
      <c r="CY77" s="30"/>
      <c r="CZ77" s="200"/>
      <c r="DA77" s="200"/>
      <c r="DB77" s="200"/>
      <c r="DC77" s="200"/>
      <c r="DD77" s="200"/>
      <c r="DE77" s="200"/>
      <c r="DF77" s="200"/>
      <c r="DG77" s="200"/>
      <c r="DH77" s="200"/>
      <c r="DI77" s="200"/>
      <c r="DJ77" s="30"/>
      <c r="DK77" s="200"/>
      <c r="DL77" s="200"/>
      <c r="DM77" s="200"/>
      <c r="DN77" s="200"/>
      <c r="DO77" s="200"/>
      <c r="DP77" s="200"/>
      <c r="DQ77" s="200"/>
      <c r="DR77" s="200"/>
      <c r="DS77" s="200"/>
      <c r="DT77" s="200"/>
      <c r="DU77" s="200"/>
      <c r="DV77" s="200"/>
      <c r="DW77" s="200"/>
      <c r="DX77" s="200"/>
      <c r="DY77" s="200"/>
      <c r="DZ77" s="200"/>
      <c r="EA77" s="200"/>
      <c r="EB77" s="200"/>
    </row>
    <row r="78" spans="1:132" s="38" customFormat="1" ht="15.75" customHeight="1" thickBot="1" x14ac:dyDescent="0.3">
      <c r="A78" s="200"/>
      <c r="B78" s="200"/>
      <c r="C78" s="200"/>
      <c r="D78" s="311" t="s">
        <v>35</v>
      </c>
      <c r="E78" s="312"/>
      <c r="F78" s="312"/>
      <c r="G78" s="312"/>
      <c r="H78" s="312"/>
      <c r="I78" s="312"/>
      <c r="J78" s="312"/>
      <c r="K78" s="312"/>
      <c r="L78" s="312"/>
      <c r="M78" s="312"/>
      <c r="N78" s="312"/>
      <c r="O78" s="312"/>
      <c r="P78" s="312"/>
      <c r="Q78" s="312"/>
      <c r="R78" s="312"/>
      <c r="S78" s="312"/>
      <c r="T78" s="312"/>
      <c r="U78" s="312"/>
      <c r="V78" s="312"/>
      <c r="W78" s="312"/>
      <c r="X78" s="312"/>
      <c r="Y78" s="312"/>
      <c r="Z78" s="312"/>
      <c r="AA78" s="312"/>
      <c r="AB78" s="312"/>
      <c r="AC78" s="312"/>
      <c r="AD78" s="312"/>
      <c r="AE78" s="312"/>
      <c r="AF78" s="312"/>
      <c r="AG78" s="312"/>
      <c r="AH78" s="312"/>
      <c r="AI78" s="312"/>
      <c r="AJ78" s="312"/>
      <c r="AK78" s="312"/>
      <c r="AL78" s="670" t="str">
        <f>'Project Data'!DI22</f>
        <v>Specify</v>
      </c>
      <c r="AM78" s="671"/>
      <c r="AN78" s="671"/>
      <c r="AO78" s="671"/>
      <c r="AP78" s="672"/>
      <c r="AQ78" s="200"/>
      <c r="AR78" s="200"/>
      <c r="AS78" s="200"/>
      <c r="AT78" s="200"/>
      <c r="AU78" s="200"/>
      <c r="AV78" s="200"/>
      <c r="AW78" s="200"/>
      <c r="AX78" s="200"/>
      <c r="AY78" s="200"/>
      <c r="AZ78" s="200"/>
      <c r="BA78" s="200"/>
      <c r="BB78" s="200"/>
      <c r="BC78" s="200"/>
      <c r="BD78" s="200"/>
      <c r="BE78" s="200"/>
      <c r="BF78" s="200"/>
      <c r="BG78" s="200"/>
      <c r="BH78" s="200"/>
      <c r="BI78" s="200"/>
      <c r="BJ78" s="200"/>
      <c r="BK78" s="200"/>
      <c r="BL78" s="200"/>
      <c r="BM78" s="200"/>
      <c r="BN78" s="200"/>
      <c r="BO78" s="200"/>
      <c r="BP78" s="200"/>
      <c r="BQ78" s="200"/>
      <c r="BR78" s="200"/>
      <c r="BS78" s="200"/>
      <c r="BT78" s="200"/>
      <c r="BU78" s="200"/>
      <c r="BV78" s="200"/>
      <c r="BW78" s="200"/>
      <c r="BX78" s="200"/>
      <c r="BY78" s="200"/>
      <c r="BZ78" s="200"/>
      <c r="CA78" s="200"/>
      <c r="CB78" s="200"/>
      <c r="CC78" s="200"/>
      <c r="CD78" s="200"/>
      <c r="CE78" s="200"/>
      <c r="CF78" s="200"/>
      <c r="CG78" s="200"/>
      <c r="CH78" s="200"/>
      <c r="CI78" s="200"/>
      <c r="CJ78" s="200"/>
      <c r="CK78" s="200"/>
      <c r="CL78" s="200"/>
      <c r="CM78" s="200"/>
      <c r="CN78" s="200"/>
      <c r="CO78" s="200"/>
      <c r="CP78" s="200"/>
      <c r="CQ78" s="200"/>
      <c r="CR78" s="200"/>
      <c r="CS78" s="200"/>
      <c r="CT78" s="200"/>
      <c r="CU78" s="200"/>
      <c r="CV78" s="200"/>
      <c r="CW78" s="200"/>
      <c r="CX78" s="200"/>
      <c r="CY78" s="200"/>
      <c r="CZ78" s="200"/>
      <c r="DA78" s="200"/>
      <c r="DB78" s="200"/>
      <c r="DC78" s="200"/>
      <c r="DD78" s="200"/>
      <c r="DE78" s="200"/>
      <c r="DF78" s="200"/>
      <c r="DG78" s="200"/>
      <c r="DH78" s="200"/>
      <c r="DI78" s="200"/>
      <c r="DJ78" s="200"/>
      <c r="DK78" s="200"/>
      <c r="DL78" s="200"/>
      <c r="DM78" s="200"/>
      <c r="DN78" s="200"/>
      <c r="DO78" s="200"/>
      <c r="DP78" s="200"/>
      <c r="DQ78" s="200"/>
      <c r="DR78" s="200"/>
      <c r="DS78" s="200"/>
      <c r="DT78" s="200"/>
      <c r="DU78" s="200"/>
      <c r="DV78" s="200"/>
      <c r="DW78" s="200"/>
      <c r="DX78" s="200"/>
      <c r="DY78" s="200"/>
      <c r="DZ78" s="200"/>
      <c r="EA78" s="200"/>
      <c r="EB78" s="200"/>
    </row>
    <row r="79" spans="1:132" s="38" customFormat="1" ht="15.75" customHeight="1" thickBot="1" x14ac:dyDescent="0.3">
      <c r="A79" s="200"/>
      <c r="B79" s="200"/>
      <c r="C79" s="200"/>
      <c r="D79" s="313" t="s">
        <v>36</v>
      </c>
      <c r="E79" s="314"/>
      <c r="F79" s="314"/>
      <c r="G79" s="314"/>
      <c r="H79" s="314"/>
      <c r="I79" s="314"/>
      <c r="J79" s="314"/>
      <c r="K79" s="314"/>
      <c r="L79" s="314"/>
      <c r="M79" s="314"/>
      <c r="N79" s="314"/>
      <c r="O79" s="314"/>
      <c r="P79" s="314"/>
      <c r="Q79" s="314"/>
      <c r="R79" s="314"/>
      <c r="S79" s="314"/>
      <c r="T79" s="314"/>
      <c r="U79" s="314"/>
      <c r="V79" s="314"/>
      <c r="W79" s="314"/>
      <c r="X79" s="314"/>
      <c r="Y79" s="314"/>
      <c r="Z79" s="314"/>
      <c r="AA79" s="314"/>
      <c r="AB79" s="314"/>
      <c r="AC79" s="314"/>
      <c r="AD79" s="314"/>
      <c r="AE79" s="314"/>
      <c r="AF79" s="314"/>
      <c r="AG79" s="314"/>
      <c r="AH79" s="314"/>
      <c r="AI79" s="314"/>
      <c r="AJ79" s="314"/>
      <c r="AK79" s="314"/>
      <c r="AL79" s="673" t="str">
        <f>'Project Data'!R22</f>
        <v/>
      </c>
      <c r="AM79" s="674"/>
      <c r="AN79" s="674"/>
      <c r="AO79" s="674"/>
      <c r="AP79" s="675"/>
      <c r="AQ79" s="205"/>
      <c r="AR79" s="200"/>
      <c r="AS79" s="200"/>
      <c r="AT79" s="200"/>
      <c r="AU79" s="200"/>
      <c r="AV79" s="200"/>
      <c r="AW79" s="200"/>
      <c r="AX79" s="200"/>
      <c r="AY79" s="200"/>
      <c r="AZ79" s="200"/>
      <c r="BA79" s="200"/>
      <c r="BB79" s="200"/>
      <c r="BC79" s="200"/>
      <c r="BD79" s="200"/>
      <c r="BE79" s="200"/>
      <c r="BF79" s="200"/>
      <c r="BG79" s="200"/>
      <c r="BH79" s="200"/>
      <c r="BI79" s="200"/>
      <c r="BJ79" s="200"/>
      <c r="BK79" s="200"/>
      <c r="BL79" s="200"/>
      <c r="BM79" s="200"/>
      <c r="BN79" s="200"/>
      <c r="BO79" s="200"/>
      <c r="BP79" s="200"/>
      <c r="BQ79" s="200"/>
      <c r="BR79" s="200"/>
      <c r="BS79" s="200"/>
      <c r="BT79" s="200"/>
      <c r="BU79" s="200"/>
      <c r="BV79" s="200"/>
      <c r="BW79" s="200"/>
      <c r="BX79" s="200"/>
      <c r="BY79" s="200"/>
      <c r="BZ79" s="200"/>
      <c r="CA79" s="200"/>
      <c r="CB79" s="200"/>
      <c r="CC79" s="200"/>
      <c r="CD79" s="200"/>
      <c r="CE79" s="200"/>
      <c r="CF79" s="200"/>
      <c r="CG79" s="200"/>
      <c r="CH79" s="200"/>
      <c r="CI79" s="200"/>
      <c r="CJ79" s="200"/>
      <c r="CK79" s="200"/>
      <c r="CL79" s="200"/>
      <c r="CM79" s="200"/>
      <c r="CN79" s="200"/>
      <c r="CO79" s="200"/>
      <c r="CP79" s="200"/>
      <c r="CQ79" s="200"/>
      <c r="CR79" s="200"/>
      <c r="CS79" s="200"/>
      <c r="CT79" s="200"/>
      <c r="CU79" s="200"/>
      <c r="CV79" s="200"/>
      <c r="CW79" s="200"/>
      <c r="CX79" s="200"/>
      <c r="CY79" s="200"/>
      <c r="CZ79" s="200"/>
      <c r="DA79" s="200"/>
      <c r="DB79" s="200"/>
      <c r="DC79" s="200"/>
      <c r="DD79" s="200"/>
      <c r="DE79" s="200"/>
      <c r="DF79" s="200"/>
      <c r="DG79" s="200"/>
      <c r="DH79" s="200"/>
      <c r="DI79" s="200"/>
      <c r="DJ79" s="200"/>
      <c r="DK79" s="200"/>
      <c r="DL79" s="200"/>
      <c r="DM79" s="200"/>
      <c r="DN79" s="200"/>
      <c r="DO79" s="200"/>
      <c r="DP79" s="200"/>
      <c r="DQ79" s="200"/>
      <c r="DR79" s="200"/>
      <c r="DS79" s="200"/>
      <c r="DT79" s="200"/>
      <c r="DU79" s="200"/>
      <c r="DV79" s="200"/>
      <c r="DW79" s="200"/>
      <c r="DX79" s="200"/>
      <c r="DY79" s="200"/>
      <c r="DZ79" s="200"/>
      <c r="EA79" s="200"/>
      <c r="EB79" s="200"/>
    </row>
    <row r="80" spans="1:132" x14ac:dyDescent="0.25">
      <c r="A80" s="201"/>
      <c r="B80" s="201"/>
      <c r="C80" s="201"/>
      <c r="D80" s="351"/>
      <c r="E80" s="351"/>
      <c r="F80" s="351"/>
      <c r="G80" s="351"/>
      <c r="H80" s="351"/>
      <c r="I80" s="351"/>
      <c r="J80" s="351"/>
      <c r="K80" s="351"/>
      <c r="L80" s="351"/>
      <c r="M80" s="351"/>
      <c r="N80" s="351"/>
      <c r="O80" s="351"/>
      <c r="P80" s="351"/>
      <c r="Q80" s="351"/>
      <c r="R80" s="351"/>
      <c r="S80" s="351"/>
      <c r="T80" s="351"/>
      <c r="U80" s="351"/>
      <c r="V80" s="351"/>
      <c r="W80" s="351"/>
      <c r="X80" s="351"/>
      <c r="Y80" s="351"/>
      <c r="Z80" s="351"/>
      <c r="AA80" s="351"/>
      <c r="AB80" s="351"/>
      <c r="AC80" s="351"/>
      <c r="AD80" s="351"/>
      <c r="AE80" s="351"/>
      <c r="AF80" s="351"/>
      <c r="AG80" s="351"/>
      <c r="AH80" s="351"/>
      <c r="AI80" s="351"/>
      <c r="AJ80" s="351"/>
      <c r="AK80" s="351"/>
      <c r="AL80" s="37"/>
      <c r="AM80" s="36"/>
      <c r="AN80" s="36"/>
      <c r="AO80" s="36"/>
      <c r="AP80" s="36"/>
      <c r="AQ80" s="36"/>
      <c r="AR80" s="36"/>
      <c r="AS80" s="201"/>
      <c r="AT80" s="201"/>
      <c r="AU80" s="201"/>
      <c r="AV80" s="201"/>
      <c r="AW80" s="201"/>
      <c r="AX80" s="201"/>
      <c r="AY80" s="201"/>
      <c r="AZ80" s="201"/>
      <c r="BA80" s="201"/>
      <c r="BB80" s="201"/>
      <c r="BC80" s="201"/>
      <c r="BD80" s="201"/>
      <c r="BE80" s="201"/>
      <c r="BF80" s="201"/>
      <c r="BG80" s="201"/>
      <c r="BH80" s="201"/>
      <c r="BI80" s="201"/>
      <c r="BJ80" s="201"/>
      <c r="BK80" s="201"/>
      <c r="BL80" s="201"/>
      <c r="BM80" s="201"/>
      <c r="BN80" s="201"/>
      <c r="BO80" s="201"/>
      <c r="BP80" s="201"/>
      <c r="BQ80" s="201"/>
      <c r="BR80" s="201"/>
      <c r="BS80" s="201"/>
      <c r="BT80" s="201"/>
      <c r="BU80" s="201"/>
      <c r="BV80" s="201"/>
      <c r="BW80" s="201"/>
      <c r="BX80" s="201"/>
      <c r="BY80" s="201"/>
      <c r="BZ80" s="201"/>
      <c r="CA80" s="201"/>
      <c r="CB80" s="201"/>
      <c r="CC80" s="201"/>
      <c r="CD80" s="201"/>
      <c r="CE80" s="201"/>
      <c r="CF80" s="201"/>
      <c r="CG80" s="201"/>
      <c r="CH80" s="201"/>
      <c r="CI80" s="201"/>
      <c r="CJ80" s="201"/>
      <c r="CK80" s="201"/>
      <c r="CL80" s="201"/>
      <c r="CM80" s="201"/>
      <c r="CN80" s="201"/>
      <c r="CO80" s="201"/>
      <c r="CP80" s="201"/>
      <c r="CQ80" s="201"/>
      <c r="CR80" s="201"/>
      <c r="CS80" s="201"/>
      <c r="CT80" s="201"/>
      <c r="CU80" s="201"/>
      <c r="CV80" s="201"/>
      <c r="CW80" s="201"/>
      <c r="CX80" s="201"/>
      <c r="CY80" s="201"/>
      <c r="CZ80" s="201"/>
      <c r="DA80" s="201"/>
      <c r="DB80" s="201"/>
      <c r="DC80" s="201"/>
      <c r="DD80" s="201"/>
      <c r="DE80" s="201"/>
      <c r="DF80" s="201"/>
      <c r="DG80" s="201"/>
      <c r="DH80" s="201"/>
      <c r="DI80" s="201"/>
      <c r="DJ80" s="201"/>
      <c r="DK80" s="201"/>
      <c r="DL80" s="201"/>
      <c r="DM80" s="201"/>
      <c r="DN80" s="201"/>
      <c r="DO80" s="201"/>
      <c r="DP80" s="201"/>
      <c r="DQ80" s="201"/>
      <c r="DR80" s="201"/>
      <c r="DS80" s="201"/>
      <c r="DT80" s="201"/>
      <c r="DU80" s="201"/>
      <c r="DV80" s="201"/>
      <c r="DW80" s="201"/>
      <c r="DX80" s="201"/>
      <c r="DY80" s="201"/>
      <c r="DZ80" s="201"/>
      <c r="EA80" s="201"/>
      <c r="EB80" s="201"/>
    </row>
    <row r="81" spans="1:120" s="1" customFormat="1" ht="15.6" x14ac:dyDescent="0.3">
      <c r="A81" s="626" t="s">
        <v>244</v>
      </c>
      <c r="B81" s="626"/>
      <c r="C81" s="626"/>
      <c r="D81" s="626"/>
      <c r="E81" s="626"/>
      <c r="F81" s="626"/>
      <c r="G81" s="626"/>
      <c r="H81" s="626"/>
      <c r="I81" s="626"/>
      <c r="J81" s="626"/>
      <c r="K81" s="626"/>
      <c r="L81" s="626"/>
      <c r="M81" s="626"/>
      <c r="N81" s="626"/>
      <c r="O81" s="626"/>
      <c r="P81" s="626"/>
      <c r="Q81" s="626"/>
      <c r="R81" s="626"/>
      <c r="S81" s="626"/>
      <c r="T81" s="626"/>
      <c r="U81" s="631"/>
      <c r="V81" s="631"/>
      <c r="W81" s="631"/>
      <c r="X81" s="631"/>
      <c r="Y81" s="631"/>
      <c r="Z81" s="631"/>
      <c r="AA81" s="631"/>
      <c r="AB81" s="631"/>
      <c r="AC81" s="631"/>
      <c r="AD81" s="631"/>
      <c r="AE81" s="631"/>
      <c r="AF81" s="631"/>
      <c r="AG81" s="631"/>
      <c r="AH81" s="17"/>
      <c r="AI81" s="17"/>
      <c r="AJ81" s="17"/>
      <c r="AK81" s="17"/>
      <c r="AL81" s="17"/>
      <c r="AM81" s="17"/>
      <c r="AN81" s="17"/>
      <c r="AO81" s="17"/>
      <c r="BF81" s="1" t="s">
        <v>17</v>
      </c>
      <c r="DE81" s="201"/>
      <c r="DP81" s="201"/>
    </row>
    <row r="82" spans="1:120" ht="11.1" customHeight="1" x14ac:dyDescent="0.25">
      <c r="A82" s="201"/>
      <c r="B82" s="201"/>
      <c r="C82" s="201"/>
      <c r="D82" s="201"/>
      <c r="E82" s="201"/>
      <c r="F82" s="201"/>
      <c r="G82" s="201"/>
      <c r="H82" s="201"/>
      <c r="I82" s="201"/>
      <c r="J82" s="201"/>
      <c r="K82" s="201"/>
      <c r="L82" s="201"/>
      <c r="M82" s="201"/>
      <c r="N82" s="201"/>
      <c r="O82" s="201"/>
      <c r="P82" s="201"/>
      <c r="Q82" s="201"/>
      <c r="R82" s="201"/>
      <c r="S82" s="201"/>
      <c r="T82" s="201"/>
      <c r="U82" s="201"/>
      <c r="V82" s="201"/>
      <c r="W82" s="201"/>
      <c r="X82" s="201"/>
      <c r="Y82" s="201"/>
      <c r="Z82" s="201"/>
      <c r="AA82" s="201"/>
      <c r="AB82" s="201"/>
      <c r="AC82" s="201"/>
      <c r="AD82" s="201"/>
      <c r="AE82" s="201"/>
      <c r="AF82" s="201"/>
      <c r="AG82" s="201"/>
      <c r="AH82" s="201"/>
      <c r="AI82" s="201"/>
      <c r="AJ82" s="201"/>
      <c r="AK82" s="201"/>
      <c r="AL82" s="201"/>
      <c r="AM82" s="201"/>
      <c r="AN82" s="201"/>
      <c r="AO82" s="201"/>
      <c r="AP82" s="201"/>
      <c r="AQ82" s="201"/>
      <c r="AR82" s="201"/>
      <c r="AS82" s="201"/>
      <c r="AT82" s="201"/>
      <c r="AU82" s="201"/>
      <c r="AV82" s="201"/>
      <c r="AW82" s="201"/>
      <c r="AX82" s="201"/>
      <c r="AY82" s="201"/>
      <c r="AZ82" s="201"/>
      <c r="BA82" s="201"/>
      <c r="BB82" s="201"/>
      <c r="BC82" s="201"/>
      <c r="BD82" s="201"/>
      <c r="BE82" s="201"/>
      <c r="BF82" s="201"/>
      <c r="BG82" s="201"/>
      <c r="BH82" s="201"/>
      <c r="BI82" s="201"/>
      <c r="BJ82" s="201"/>
      <c r="BK82" s="201"/>
      <c r="BL82" s="201"/>
      <c r="BM82" s="201"/>
      <c r="BN82" s="201"/>
      <c r="BO82" s="201"/>
      <c r="BP82" s="201"/>
      <c r="BQ82" s="201"/>
      <c r="BR82" s="201"/>
      <c r="BS82" s="201"/>
      <c r="BT82" s="201"/>
      <c r="BU82" s="201"/>
      <c r="BV82" s="201"/>
      <c r="BW82" s="201"/>
      <c r="BX82" s="201"/>
      <c r="BY82" s="201"/>
      <c r="BZ82" s="201"/>
      <c r="CA82" s="201"/>
      <c r="CB82" s="201"/>
      <c r="CC82" s="201"/>
      <c r="CD82" s="201"/>
      <c r="CE82" s="201"/>
      <c r="CF82" s="201"/>
      <c r="CG82" s="201"/>
      <c r="CH82" s="201"/>
      <c r="CI82" s="201"/>
      <c r="CJ82" s="201"/>
      <c r="CK82" s="201"/>
      <c r="CL82" s="201"/>
      <c r="CM82" s="201"/>
      <c r="CN82" s="201"/>
      <c r="CO82" s="201"/>
      <c r="CP82" s="201"/>
      <c r="CQ82" s="201"/>
      <c r="CR82" s="201"/>
      <c r="CS82" s="201"/>
      <c r="CT82" s="201"/>
      <c r="CU82" s="201"/>
      <c r="CV82" s="201"/>
      <c r="CW82" s="201"/>
      <c r="CX82" s="201"/>
      <c r="CY82" s="201"/>
      <c r="CZ82" s="201"/>
      <c r="DA82" s="201"/>
      <c r="DB82" s="201"/>
      <c r="DC82" s="201"/>
      <c r="DD82" s="201"/>
      <c r="DE82" s="1"/>
      <c r="DF82" s="201"/>
      <c r="DG82" s="201"/>
      <c r="DH82" s="201"/>
      <c r="DI82" s="201"/>
      <c r="DJ82" s="201"/>
      <c r="DK82" s="201"/>
      <c r="DL82" s="201"/>
      <c r="DM82" s="201"/>
      <c r="DN82" s="201"/>
      <c r="DO82" s="201"/>
      <c r="DP82" s="1"/>
    </row>
    <row r="83" spans="1:120" ht="63.75" customHeight="1" x14ac:dyDescent="0.25">
      <c r="A83" s="201"/>
      <c r="B83" s="201"/>
      <c r="C83" s="688"/>
      <c r="D83" s="689"/>
      <c r="E83" s="689"/>
      <c r="F83" s="689"/>
      <c r="G83" s="689"/>
      <c r="H83" s="689"/>
      <c r="I83" s="689"/>
      <c r="J83" s="689"/>
      <c r="K83" s="689"/>
      <c r="L83" s="689"/>
      <c r="M83" s="689"/>
      <c r="N83" s="689"/>
      <c r="O83" s="689"/>
      <c r="P83" s="689"/>
      <c r="Q83" s="689"/>
      <c r="R83" s="689"/>
      <c r="S83" s="689"/>
      <c r="T83" s="689"/>
      <c r="U83" s="689"/>
      <c r="V83" s="689"/>
      <c r="W83" s="689"/>
      <c r="X83" s="689"/>
      <c r="Y83" s="689"/>
      <c r="Z83" s="689"/>
      <c r="AA83" s="689"/>
      <c r="AB83" s="689"/>
      <c r="AC83" s="689"/>
      <c r="AD83" s="689"/>
      <c r="AE83" s="689"/>
      <c r="AF83" s="689"/>
      <c r="AG83" s="689"/>
      <c r="AH83" s="689"/>
      <c r="AI83" s="689"/>
      <c r="AJ83" s="689"/>
      <c r="AK83" s="689"/>
      <c r="AL83" s="689"/>
      <c r="AM83" s="689"/>
      <c r="AN83" s="689"/>
      <c r="AO83" s="689"/>
      <c r="AP83" s="689"/>
      <c r="AQ83" s="690"/>
      <c r="AR83" s="201"/>
      <c r="AS83" s="201"/>
      <c r="AT83" s="201"/>
      <c r="AU83" s="201"/>
      <c r="AV83" s="201"/>
      <c r="AW83" s="201"/>
      <c r="AX83" s="201"/>
      <c r="AY83" s="201"/>
      <c r="AZ83" s="201"/>
      <c r="BA83" s="201"/>
      <c r="BB83" s="201"/>
      <c r="BC83" s="201"/>
      <c r="BD83" s="201"/>
      <c r="BE83" s="201"/>
      <c r="BF83" s="201"/>
      <c r="BG83" s="201"/>
      <c r="BH83" s="201"/>
      <c r="BI83" s="201"/>
      <c r="BJ83" s="201"/>
      <c r="BK83" s="201"/>
      <c r="BL83" s="201"/>
      <c r="BM83" s="201"/>
      <c r="BN83" s="201"/>
      <c r="BO83" s="201"/>
      <c r="BP83" s="201"/>
      <c r="BQ83" s="201"/>
      <c r="BR83" s="201"/>
      <c r="BS83" s="201"/>
      <c r="BT83" s="201"/>
      <c r="BU83" s="201"/>
      <c r="BV83" s="201"/>
      <c r="BW83" s="201"/>
      <c r="BX83" s="201"/>
      <c r="BY83" s="201"/>
      <c r="BZ83" s="201"/>
      <c r="CA83" s="201"/>
      <c r="CB83" s="201"/>
      <c r="CC83" s="201"/>
      <c r="CD83" s="201"/>
      <c r="CE83" s="201"/>
      <c r="CF83" s="201"/>
      <c r="CG83" s="201"/>
      <c r="CH83" s="201"/>
      <c r="CI83" s="201"/>
      <c r="CJ83" s="201"/>
      <c r="CK83" s="201"/>
      <c r="CL83" s="201"/>
      <c r="CM83" s="201"/>
      <c r="CN83" s="201"/>
      <c r="CO83" s="201"/>
      <c r="CP83" s="201"/>
      <c r="CQ83" s="201"/>
      <c r="CR83" s="201"/>
      <c r="CS83" s="201"/>
      <c r="CT83" s="201"/>
      <c r="CU83" s="201"/>
      <c r="CV83" s="201"/>
      <c r="CW83" s="201"/>
      <c r="CX83" s="201"/>
      <c r="CY83" s="201"/>
      <c r="CZ83" s="201"/>
      <c r="DA83" s="201"/>
      <c r="DB83" s="201"/>
      <c r="DC83" s="201"/>
      <c r="DD83" s="201"/>
      <c r="DE83" s="201"/>
      <c r="DF83" s="201"/>
      <c r="DG83" s="201"/>
      <c r="DH83" s="201"/>
      <c r="DI83" s="201"/>
      <c r="DJ83" s="201"/>
      <c r="DK83" s="201"/>
      <c r="DL83" s="201"/>
      <c r="DM83" s="201"/>
      <c r="DN83" s="201"/>
      <c r="DO83" s="201"/>
      <c r="DP83" s="201"/>
    </row>
  </sheetData>
  <sheetProtection algorithmName="SHA-512" hashValue="5+V2dj8C7Dyo7eCbOq31H1P/40PGL6RcMVG8u9FfanzJufj0YGDcPerMVFdy3XEWlqi4To1kggXyc5tU32StMQ==" saltValue="pX2HwHqIvTaaS0JrP/qK0A==" spinCount="100000" sheet="1" objects="1" scenarios="1" selectLockedCells="1"/>
  <mergeCells count="112">
    <mergeCell ref="D66:Q66"/>
    <mergeCell ref="D64:Q64"/>
    <mergeCell ref="D65:Q65"/>
    <mergeCell ref="AE67:AP67"/>
    <mergeCell ref="R67:AD67"/>
    <mergeCell ref="R66:U66"/>
    <mergeCell ref="V66:Z66"/>
    <mergeCell ref="AA66:AD66"/>
    <mergeCell ref="AE66:AP66"/>
    <mergeCell ref="C83:AQ83"/>
    <mergeCell ref="J13:AR13"/>
    <mergeCell ref="J14:AR14"/>
    <mergeCell ref="J15:AR15"/>
    <mergeCell ref="C20:AR20"/>
    <mergeCell ref="J17:L17"/>
    <mergeCell ref="D70:Q70"/>
    <mergeCell ref="AE62:AP62"/>
    <mergeCell ref="AL74:AP74"/>
    <mergeCell ref="AE69:AP69"/>
    <mergeCell ref="AE63:AP63"/>
    <mergeCell ref="V62:Z62"/>
    <mergeCell ref="AA62:AD62"/>
    <mergeCell ref="AE64:AP64"/>
    <mergeCell ref="V64:Z64"/>
    <mergeCell ref="AA64:AD64"/>
    <mergeCell ref="R63:U63"/>
    <mergeCell ref="V63:Z63"/>
    <mergeCell ref="AE59:AP59"/>
    <mergeCell ref="D58:Q58"/>
    <mergeCell ref="D59:Q59"/>
    <mergeCell ref="R62:U62"/>
    <mergeCell ref="R58:U58"/>
    <mergeCell ref="V58:Z58"/>
    <mergeCell ref="A81:T81"/>
    <mergeCell ref="U81:AB81"/>
    <mergeCell ref="AC81:AG81"/>
    <mergeCell ref="AL78:AP78"/>
    <mergeCell ref="AL79:AP79"/>
    <mergeCell ref="AA63:AD63"/>
    <mergeCell ref="R64:U64"/>
    <mergeCell ref="V65:Z65"/>
    <mergeCell ref="AA65:AD65"/>
    <mergeCell ref="AL77:AP77"/>
    <mergeCell ref="AE70:AP70"/>
    <mergeCell ref="D68:Q68"/>
    <mergeCell ref="D69:Q69"/>
    <mergeCell ref="AE68:AP68"/>
    <mergeCell ref="R70:AD70"/>
    <mergeCell ref="R68:U68"/>
    <mergeCell ref="R69:AD69"/>
    <mergeCell ref="V68:Z68"/>
    <mergeCell ref="AL72:AP72"/>
    <mergeCell ref="AA68:AD68"/>
    <mergeCell ref="AE65:AP65"/>
    <mergeCell ref="R65:U65"/>
    <mergeCell ref="D63:Q63"/>
    <mergeCell ref="D67:Q67"/>
    <mergeCell ref="AA58:AD58"/>
    <mergeCell ref="R59:AD59"/>
    <mergeCell ref="D62:Q62"/>
    <mergeCell ref="AL38:AP38"/>
    <mergeCell ref="AL37:AP37"/>
    <mergeCell ref="AE41:AK41"/>
    <mergeCell ref="AE58:AP58"/>
    <mergeCell ref="AL54:AP54"/>
    <mergeCell ref="AC49:AG49"/>
    <mergeCell ref="AE40:AK40"/>
    <mergeCell ref="AL44:AP44"/>
    <mergeCell ref="D54:AK54"/>
    <mergeCell ref="A49:T49"/>
    <mergeCell ref="U49:AB49"/>
    <mergeCell ref="AL51:AP51"/>
    <mergeCell ref="AL46:AP46"/>
    <mergeCell ref="AE57:AP57"/>
    <mergeCell ref="X43:AD43"/>
    <mergeCell ref="AL50:AP50"/>
    <mergeCell ref="AL52:AP52"/>
    <mergeCell ref="AL32:AP32"/>
    <mergeCell ref="AL30:AP30"/>
    <mergeCell ref="AZ31:BF31"/>
    <mergeCell ref="AZ33:BF33"/>
    <mergeCell ref="AL28:AP28"/>
    <mergeCell ref="AL29:AP29"/>
    <mergeCell ref="AL31:AP31"/>
    <mergeCell ref="AL33:AP33"/>
    <mergeCell ref="AZ32:BF32"/>
    <mergeCell ref="AZ30:BF30"/>
    <mergeCell ref="AZ28:BF28"/>
    <mergeCell ref="AZ29:BF29"/>
    <mergeCell ref="AL23:AP23"/>
    <mergeCell ref="AL25:AP25"/>
    <mergeCell ref="AZ25:BF25"/>
    <mergeCell ref="AZ27:BF27"/>
    <mergeCell ref="AL24:AP24"/>
    <mergeCell ref="AL27:AP27"/>
    <mergeCell ref="A8:F8"/>
    <mergeCell ref="A9:F9"/>
    <mergeCell ref="G8:I8"/>
    <mergeCell ref="AZ23:BF23"/>
    <mergeCell ref="AL22:AP22"/>
    <mergeCell ref="AZ24:BF24"/>
    <mergeCell ref="BD16:CQ16"/>
    <mergeCell ref="AL26:AP26"/>
    <mergeCell ref="A6:H6"/>
    <mergeCell ref="AJ3:AS3"/>
    <mergeCell ref="AJ2:AR2"/>
    <mergeCell ref="A2:H2"/>
    <mergeCell ref="AI6:AR6"/>
    <mergeCell ref="K8:AH8"/>
    <mergeCell ref="A11:F11"/>
    <mergeCell ref="A10:F10"/>
    <mergeCell ref="AK8:AS8"/>
  </mergeCells>
  <phoneticPr fontId="4" type="noConversion"/>
  <conditionalFormatting sqref="C20">
    <cfRule type="expression" dxfId="43" priority="68" stopIfTrue="1">
      <formula>$J$17="Appeal"</formula>
    </cfRule>
  </conditionalFormatting>
  <conditionalFormatting sqref="AF47:AH47 AT51:AW51">
    <cfRule type="cellIs" dxfId="42" priority="66" stopIfTrue="1" operator="equal">
      <formula>"OK"</formula>
    </cfRule>
  </conditionalFormatting>
  <conditionalFormatting sqref="AL72:AP72">
    <cfRule type="expression" dxfId="41" priority="30" stopIfTrue="1">
      <formula>$AL$72="Specify"</formula>
    </cfRule>
  </conditionalFormatting>
  <conditionalFormatting sqref="AL74:AP74">
    <cfRule type="cellIs" dxfId="40" priority="44" stopIfTrue="1" operator="equal">
      <formula>0</formula>
    </cfRule>
    <cfRule type="expression" dxfId="39" priority="46" stopIfTrue="1">
      <formula>$AL$50=""</formula>
    </cfRule>
  </conditionalFormatting>
  <conditionalFormatting sqref="AL77:AP78 AI6 AS6 H9:H11 J13:J16 AS14:AS15 BD16 AL52:AQ52 AL74:AP74">
    <cfRule type="cellIs" dxfId="38" priority="43" stopIfTrue="1" operator="equal">
      <formula>"Specify"</formula>
    </cfRule>
  </conditionalFormatting>
  <conditionalFormatting sqref="AL78:AP78">
    <cfRule type="cellIs" dxfId="37" priority="42" stopIfTrue="1" operator="equal">
      <formula>0</formula>
    </cfRule>
  </conditionalFormatting>
  <conditionalFormatting sqref="AL44:AQ45">
    <cfRule type="cellIs" dxfId="36" priority="33" stopIfTrue="1" operator="equal">
      <formula>"Specify Pool"</formula>
    </cfRule>
  </conditionalFormatting>
  <conditionalFormatting sqref="AR32">
    <cfRule type="cellIs" dxfId="35" priority="62" stopIfTrue="1" operator="greaterThan">
      <formula>0</formula>
    </cfRule>
  </conditionalFormatting>
  <conditionalFormatting sqref="AT23:AW33 AD34:AF36 AM39:AM40 AL39:AL41 AD40:AD41 AE43:AF43 AD47:AE47 AI47:AM47 AM48:AS49 AW50:BG52 BC72 AW72:BB75 BD72:BG75 BC74:BC75">
    <cfRule type="cellIs" dxfId="34" priority="63" stopIfTrue="1" operator="equal">
      <formula>"ERROR"</formula>
    </cfRule>
    <cfRule type="cellIs" dxfId="33" priority="64" stopIfTrue="1" operator="equal">
      <formula>"OK"</formula>
    </cfRule>
  </conditionalFormatting>
  <conditionalFormatting sqref="AT51:AW51 AF47:AH47">
    <cfRule type="cellIs" dxfId="32" priority="65" stopIfTrue="1" operator="equal">
      <formula>"Error"</formula>
    </cfRule>
  </conditionalFormatting>
  <dataValidations xWindow="509" yWindow="480" count="2">
    <dataValidation allowBlank="1" showInputMessage="1" showErrorMessage="1" prompt="Enter Data On_x000a_Budget Tab" sqref="AL28:AQ31 AL24:AQ26" xr:uid="{00000000-0002-0000-0800-000000000000}"/>
    <dataValidation allowBlank="1" showInputMessage="1" showErrorMessage="1" prompt="Auto_x000a_Calculated" sqref="AL32:AQ32" xr:uid="{00000000-0002-0000-0800-000001000000}"/>
  </dataValidations>
  <printOptions horizontalCentered="1"/>
  <pageMargins left="0.25" right="0.25" top="1" bottom="1" header="0" footer="0"/>
  <pageSetup scale="67" fitToHeight="0" orientation="portrait" horizontalDpi="200" verticalDpi="200" r:id="rId1"/>
  <headerFooter alignWithMargins="0"/>
  <rowBreaks count="1" manualBreakCount="1">
    <brk id="48" max="44" man="1"/>
  </rowBreaks>
  <colBreaks count="1" manualBreakCount="1">
    <brk id="45" max="93"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BCOM General Document" ma:contentTypeID="0x010100D6D7C4BF6F9920429118CB6E6F6C28540300A030F7419D71604A8D411E8CBE33F0AE" ma:contentTypeVersion="27" ma:contentTypeDescription="BCOM General Document" ma:contentTypeScope="" ma:versionID="01de3895ab1f8315007a05b4666b736b">
  <xsd:schema xmlns:xsd="http://www.w3.org/2001/XMLSchema" xmlns:xs="http://www.w3.org/2001/XMLSchema" xmlns:p="http://schemas.microsoft.com/office/2006/metadata/properties" xmlns:ns2="86a43da4-4ab0-4298-9469-8b62a3adde5a" xmlns:ns3="http://schemas.microsoft.com/sharepoint.v3" xmlns:ns4="17249c58-a7f9-45bf-b724-c35829f8e11f" targetNamespace="http://schemas.microsoft.com/office/2006/metadata/properties" ma:root="true" ma:fieldsID="41965e6c7e55f4cc18f977c2aacb627a" ns2:_="" ns3:_="" ns4:_="">
    <xsd:import namespace="86a43da4-4ab0-4298-9469-8b62a3adde5a"/>
    <xsd:import namespace="http://schemas.microsoft.com/sharepoint.v3"/>
    <xsd:import namespace="17249c58-a7f9-45bf-b724-c35829f8e11f"/>
    <xsd:element name="properties">
      <xsd:complexType>
        <xsd:sequence>
          <xsd:element name="documentManagement">
            <xsd:complexType>
              <xsd:all>
                <xsd:element ref="ns2:_dlc_DocId" minOccurs="0"/>
                <xsd:element ref="ns2:_dlc_DocIdUrl" minOccurs="0"/>
                <xsd:element ref="ns2:_dlc_DocIdPersistId" minOccurs="0"/>
                <xsd:element ref="ns2:LiveLinkID" minOccurs="0"/>
                <xsd:element ref="ns3:CategoryDescription" minOccurs="0"/>
                <xsd:element ref="ns2:a2b2925f89424e5ea61293b13ae30a39" minOccurs="0"/>
                <xsd:element ref="ns2:TaxCatchAll" minOccurs="0"/>
                <xsd:element ref="ns2:TaxCatchAllLabel" minOccurs="0"/>
                <xsd:element ref="ns2:Final1" minOccurs="0"/>
                <xsd:element ref="ns2:c133cc8d12ae48a981385e46ee7063e4"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a43da4-4ab0-4298-9469-8b62a3adde5a" elementFormDefault="qualified">
    <xsd:import namespace="http://schemas.microsoft.com/office/2006/documentManagement/types"/>
    <xsd:import namespace="http://schemas.microsoft.com/office/infopath/2007/PartnerControls"/>
    <xsd:element name="_dlc_DocId" ma:index="4" nillable="true" ma:displayName="Document ID Value" ma:description="The value of the document ID assigned to this item." ma:internalName="_dlc_DocId" ma:readOnly="true">
      <xsd:simpleType>
        <xsd:restriction base="dms:Text"/>
      </xsd:simpleType>
    </xsd:element>
    <xsd:element name="_dlc_DocIdUrl" ma:index="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 nillable="true" ma:displayName="Persist ID" ma:description="Keep ID on add." ma:hidden="true" ma:internalName="_dlc_DocIdPersistId" ma:readOnly="true">
      <xsd:simpleType>
        <xsd:restriction base="dms:Boolean"/>
      </xsd:simpleType>
    </xsd:element>
    <xsd:element name="LiveLinkID" ma:index="7" nillable="true" ma:displayName="LiveLinkID" ma:internalName="LiveLinkID" ma:readOnly="false">
      <xsd:simpleType>
        <xsd:restriction base="dms:Text">
          <xsd:maxLength value="255"/>
        </xsd:restriction>
      </xsd:simpleType>
    </xsd:element>
    <xsd:element name="a2b2925f89424e5ea61293b13ae30a39" ma:index="9" nillable="true" ma:taxonomy="true" ma:internalName="a2b2925f89424e5ea61293b13ae30a39" ma:taxonomyFieldName="Path" ma:displayName="Path" ma:indexed="true" ma:readOnly="false" ma:fieldId="{c133cc8d-12ae-48a9-8138-5e46ee7063e4}" ma:sspId="0920e099-540f-4e49-b54d-0e500676ccfd" ma:termSetId="5b992bfc-13f8-496c-b8f6-2ff5b94321f9" ma:anchorId="2e863051-fb83-46e0-b8cb-9491b52a70d9" ma:open="false" ma:isKeyword="false">
      <xsd:complexType>
        <xsd:sequence>
          <xsd:element ref="pc:Terms" minOccurs="0" maxOccurs="1"/>
        </xsd:sequence>
      </xsd:complexType>
    </xsd:element>
    <xsd:element name="TaxCatchAll" ma:index="10" nillable="true" ma:displayName="Taxonomy Catch All Column" ma:hidden="true" ma:list="{a53790d0-a714-4bb4-beae-1e2efe4740c7}" ma:internalName="TaxCatchAll" ma:readOnly="false" ma:showField="CatchAllData"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a53790d0-a714-4bb4-beae-1e2efe4740c7}" ma:internalName="TaxCatchAllLabel" ma:readOnly="true" ma:showField="CatchAllDataLabel" ma:web="86a43da4-4ab0-4298-9469-8b62a3adde5a">
      <xsd:complexType>
        <xsd:complexContent>
          <xsd:extension base="dms:MultiChoiceLookup">
            <xsd:sequence>
              <xsd:element name="Value" type="dms:Lookup" maxOccurs="unbounded" minOccurs="0" nillable="true"/>
            </xsd:sequence>
          </xsd:extension>
        </xsd:complexContent>
      </xsd:complexType>
    </xsd:element>
    <xsd:element name="Final1" ma:index="13" nillable="true" ma:displayName="Final" ma:default="0" ma:internalName="Final1" ma:readOnly="false">
      <xsd:simpleType>
        <xsd:restriction base="dms:Boolean"/>
      </xsd:simpleType>
    </xsd:element>
    <xsd:element name="c133cc8d12ae48a981385e46ee7063e4" ma:index="18" nillable="true" ma:displayName="Path_1" ma:hidden="true" ma:internalName="c133cc8d12ae48a981385e46ee7063e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8" nillable="true" ma:displayName="Description" ma:description="BCOM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7249c58-a7f9-45bf-b724-c35829f8e11f"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AutoTags" ma:index="21" nillable="true" ma:displayName="Tags" ma:internalName="MediaServiceAutoTags"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5"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ategoryDescription xmlns="http://schemas.microsoft.com/sharepoint.v3" xsi:nil="true"/>
    <TaxCatchAll xmlns="86a43da4-4ab0-4298-9469-8b62a3adde5a">
      <Value>28285</Value>
    </TaxCatchAll>
    <a2b2925f89424e5ea61293b13ae30a39 xmlns="86a43da4-4ab0-4298-9469-8b62a3adde5a">
      <Terms xmlns="http://schemas.microsoft.com/office/infopath/2007/PartnerControls">
        <TermInfo xmlns="http://schemas.microsoft.com/office/infopath/2007/PartnerControls">
          <TermName xmlns="http://schemas.microsoft.com/office/infopath/2007/PartnerControls">Draft New Version</TermName>
          <TermId xmlns="http://schemas.microsoft.com/office/infopath/2007/PartnerControls">55f6ab88-cfdc-4f67-8e30-f9815c9e56bf</TermId>
        </TermInfo>
      </Terms>
    </a2b2925f89424e5ea61293b13ae30a39>
    <Final1 xmlns="86a43da4-4ab0-4298-9469-8b62a3adde5a">true</Final1>
    <_dlc_DocId xmlns="86a43da4-4ab0-4298-9469-8b62a3adde5a">BCOM-1944716176-330</_dlc_DocId>
    <LiveLinkID xmlns="86a43da4-4ab0-4298-9469-8b62a3adde5a" xsi:nil="true"/>
    <_dlc_DocIdUrl xmlns="86a43da4-4ab0-4298-9469-8b62a3adde5a">
      <Url>https://covgov.sharepoint.com/sites/dgs-cpu/cradm/_layouts/15/DocIdRedir.aspx?ID=BCOM-1944716176-330</Url>
      <Description>BCOM-1944716176-330</Description>
    </_dlc_DocIdUrl>
    <c133cc8d12ae48a981385e46ee7063e4 xmlns="86a43da4-4ab0-4298-9469-8b62a3adde5a" xsi:nil="true"/>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LongProperties xmlns="http://schemas.microsoft.com/office/2006/metadata/longProperties"/>
</file>

<file path=customXml/item5.xml><?xml version="1.0" encoding="utf-8"?>
<?mso-contentType ?>
<FormTemplates xmlns="http://schemas.microsoft.com/sharepoint/v3/contenttype/forms"/>
</file>

<file path=customXml/itemProps1.xml><?xml version="1.0" encoding="utf-8"?>
<ds:datastoreItem xmlns:ds="http://schemas.openxmlformats.org/officeDocument/2006/customXml" ds:itemID="{AA86F645-EEE7-402B-B39C-E0A145419E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a43da4-4ab0-4298-9469-8b62a3adde5a"/>
    <ds:schemaRef ds:uri="http://schemas.microsoft.com/sharepoint.v3"/>
    <ds:schemaRef ds:uri="17249c58-a7f9-45bf-b724-c35829f8e11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42F2E7-77DC-45F1-95D8-8D0EB9564F4E}">
  <ds:schemaRefs>
    <ds:schemaRef ds:uri="http://purl.org/dc/elements/1.1/"/>
    <ds:schemaRef ds:uri="http://schemas.microsoft.com/sharepoint.v3"/>
    <ds:schemaRef ds:uri="http://schemas.microsoft.com/office/2006/metadata/properties"/>
    <ds:schemaRef ds:uri="http://purl.org/dc/dcmitype/"/>
    <ds:schemaRef ds:uri="http://schemas.microsoft.com/office/2006/documentManagement/types"/>
    <ds:schemaRef ds:uri="http://schemas.openxmlformats.org/package/2006/metadata/core-properties"/>
    <ds:schemaRef ds:uri="http://purl.org/dc/terms/"/>
    <ds:schemaRef ds:uri="86a43da4-4ab0-4298-9469-8b62a3adde5a"/>
    <ds:schemaRef ds:uri="http://schemas.microsoft.com/office/infopath/2007/PartnerControls"/>
    <ds:schemaRef ds:uri="17249c58-a7f9-45bf-b724-c35829f8e11f"/>
    <ds:schemaRef ds:uri="http://www.w3.org/XML/1998/namespace"/>
  </ds:schemaRefs>
</ds:datastoreItem>
</file>

<file path=customXml/itemProps3.xml><?xml version="1.0" encoding="utf-8"?>
<ds:datastoreItem xmlns:ds="http://schemas.openxmlformats.org/officeDocument/2006/customXml" ds:itemID="{32080981-CF33-4864-B864-5D91FFB6CE4D}">
  <ds:schemaRefs>
    <ds:schemaRef ds:uri="http://schemas.microsoft.com/sharepoint/events"/>
  </ds:schemaRefs>
</ds:datastoreItem>
</file>

<file path=customXml/itemProps4.xml><?xml version="1.0" encoding="utf-8"?>
<ds:datastoreItem xmlns:ds="http://schemas.openxmlformats.org/officeDocument/2006/customXml" ds:itemID="{2F1449E6-4C3E-45DD-8339-47812372676E}">
  <ds:schemaRefs>
    <ds:schemaRef ds:uri="http://schemas.microsoft.com/office/2006/metadata/longProperties"/>
  </ds:schemaRefs>
</ds:datastoreItem>
</file>

<file path=customXml/itemProps5.xml><?xml version="1.0" encoding="utf-8"?>
<ds:datastoreItem xmlns:ds="http://schemas.openxmlformats.org/officeDocument/2006/customXml" ds:itemID="{53F86753-F010-4E57-A355-F65EDB69A3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21</vt:i4>
      </vt:variant>
      <vt:variant>
        <vt:lpstr>Named Ranges</vt:lpstr>
      </vt:variant>
      <vt:variant>
        <vt:i4>47</vt:i4>
      </vt:variant>
    </vt:vector>
  </HeadingPairs>
  <TitlesOfParts>
    <vt:vector size="68" baseType="lpstr">
      <vt:lpstr>Project Data</vt:lpstr>
      <vt:lpstr>Funding</vt:lpstr>
      <vt:lpstr>Budget</vt:lpstr>
      <vt:lpstr>Other Design - Detail</vt:lpstr>
      <vt:lpstr>Work by Owner - Detail</vt:lpstr>
      <vt:lpstr>Misc - Detail</vt:lpstr>
      <vt:lpstr>Furnishings - Detail</vt:lpstr>
      <vt:lpstr>Equipment - Detail</vt:lpstr>
      <vt:lpstr>Summary</vt:lpstr>
      <vt:lpstr>Description - New Const.</vt:lpstr>
      <vt:lpstr>Description - Renovation</vt:lpstr>
      <vt:lpstr>Comps</vt:lpstr>
      <vt:lpstr>CompsXX</vt:lpstr>
      <vt:lpstr>Appeal</vt:lpstr>
      <vt:lpstr>HCI</vt:lpstr>
      <vt:lpstr>Instructions</vt:lpstr>
      <vt:lpstr>Cost  Multiplier</vt:lpstr>
      <vt:lpstr>VBCCD Table</vt:lpstr>
      <vt:lpstr>VBCCD BldgTypes</vt:lpstr>
      <vt:lpstr>VLOOKUPS</vt:lpstr>
      <vt:lpstr>Codes</vt:lpstr>
      <vt:lpstr>BldgCategory</vt:lpstr>
      <vt:lpstr>CLASSROOM_BUILDINGS</vt:lpstr>
      <vt:lpstr>CM_ProjectType</vt:lpstr>
      <vt:lpstr>COURTS</vt:lpstr>
      <vt:lpstr>dd_BldgCategory</vt:lpstr>
      <vt:lpstr>DORMITORY</vt:lpstr>
      <vt:lpstr>DRY_LABS_Physics_Buildings__Engineering_Buildings</vt:lpstr>
      <vt:lpstr>FFE_Excluded_Included</vt:lpstr>
      <vt:lpstr>FIPS</vt:lpstr>
      <vt:lpstr>FOOD</vt:lpstr>
      <vt:lpstr>FundingChapters</vt:lpstr>
      <vt:lpstr>GYM_PHYS_ED_BUILDINGS</vt:lpstr>
      <vt:lpstr>LIBRARIES</vt:lpstr>
      <vt:lpstr>MEDICAL</vt:lpstr>
      <vt:lpstr>Miscellaneous</vt:lpstr>
      <vt:lpstr>MULTIPURPOSE_BUILDINGS</vt:lpstr>
      <vt:lpstr>MUSEUMS</vt:lpstr>
      <vt:lpstr>OFFICE_BUILDINGS</vt:lpstr>
      <vt:lpstr>PARKING</vt:lpstr>
      <vt:lpstr>PARKING_STRUCTURE</vt:lpstr>
      <vt:lpstr>Appeal!Print_Area</vt:lpstr>
      <vt:lpstr>Budget!Print_Area</vt:lpstr>
      <vt:lpstr>Comps!Print_Area</vt:lpstr>
      <vt:lpstr>CompsXX!Print_Area</vt:lpstr>
      <vt:lpstr>'Description - New Const.'!Print_Area</vt:lpstr>
      <vt:lpstr>'Description - Renovation'!Print_Area</vt:lpstr>
      <vt:lpstr>'Equipment - Detail'!Print_Area</vt:lpstr>
      <vt:lpstr>Funding!Print_Area</vt:lpstr>
      <vt:lpstr>'Furnishings - Detail'!Print_Area</vt:lpstr>
      <vt:lpstr>HCI!Print_Area</vt:lpstr>
      <vt:lpstr>Instructions!Print_Area</vt:lpstr>
      <vt:lpstr>'Misc - Detail'!Print_Area</vt:lpstr>
      <vt:lpstr>'Other Design - Detail'!Print_Area</vt:lpstr>
      <vt:lpstr>'Project Data'!Print_Area</vt:lpstr>
      <vt:lpstr>Summary!Print_Area</vt:lpstr>
      <vt:lpstr>'Work by Owner - Detail'!Print_Area</vt:lpstr>
      <vt:lpstr>'Description - New Const.'!Print_Titles</vt:lpstr>
      <vt:lpstr>'Description - Renovation'!Print_Titles</vt:lpstr>
      <vt:lpstr>PROJECT_TYPE</vt:lpstr>
      <vt:lpstr>RESEARCH_LABS</vt:lpstr>
      <vt:lpstr>ROOFING</vt:lpstr>
      <vt:lpstr>SF_CMMultiplier</vt:lpstr>
      <vt:lpstr>STUDENT_CENTERS</vt:lpstr>
      <vt:lpstr>THEATERS</vt:lpstr>
      <vt:lpstr>UNIVERSITY_WELCOME_CENTERS</vt:lpstr>
      <vt:lpstr>Version</vt:lpstr>
      <vt:lpstr>WET_LABS_Chemistry_Buildings__Biology_Buildings</vt:lpstr>
    </vt:vector>
  </TitlesOfParts>
  <Manager/>
  <Company>cov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bcom</dc:creator>
  <cp:keywords/>
  <dc:description/>
  <cp:lastModifiedBy>Gray, Michael (DGS)</cp:lastModifiedBy>
  <cp:revision/>
  <dcterms:created xsi:type="dcterms:W3CDTF">2003-03-20T14:47:59Z</dcterms:created>
  <dcterms:modified xsi:type="dcterms:W3CDTF">2024-07-16T15:20:30Z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BCOM-357-266</vt:lpwstr>
  </property>
  <property fmtid="{D5CDD505-2E9C-101B-9397-08002B2CF9AE}" pid="3" name="_dlc_DocIdItemGuid">
    <vt:lpwstr>d8759750-208f-4e54-94c6-263c54c88d48</vt:lpwstr>
  </property>
  <property fmtid="{D5CDD505-2E9C-101B-9397-08002B2CF9AE}" pid="4" name="_dlc_DocIdUrl">
    <vt:lpwstr>https://sp.dgs.virginia.gov/sites/BCOM/forms/_layouts/15/DocIdRedir.aspx?ID=BCOM-357-266, BCOM-357-266</vt:lpwstr>
  </property>
  <property fmtid="{D5CDD505-2E9C-101B-9397-08002B2CF9AE}" pid="5" name="display_urn:schemas-microsoft-com:office:office#Editor">
    <vt:lpwstr>Hudnall, Brian (DGS)</vt:lpwstr>
  </property>
  <property fmtid="{D5CDD505-2E9C-101B-9397-08002B2CF9AE}" pid="6" name="display_urn:schemas-microsoft-com:office:office#Author">
    <vt:lpwstr>Hudnall, Brian (DGS)</vt:lpwstr>
  </property>
  <property fmtid="{D5CDD505-2E9C-101B-9397-08002B2CF9AE}" pid="7" name="LiveLinkID">
    <vt:lpwstr>19694543</vt:lpwstr>
  </property>
  <property fmtid="{D5CDD505-2E9C-101B-9397-08002B2CF9AE}" pid="8" name="Path">
    <vt:lpwstr>28285;#Draft New Version|55f6ab88-cfdc-4f67-8e30-f9815c9e56bf</vt:lpwstr>
  </property>
  <property fmtid="{D5CDD505-2E9C-101B-9397-08002B2CF9AE}" pid="9" name="Order">
    <vt:lpwstr>26600.0000000000</vt:lpwstr>
  </property>
  <property fmtid="{D5CDD505-2E9C-101B-9397-08002B2CF9AE}" pid="10" name="ContentTypeId">
    <vt:lpwstr>0x010100D6D7C4BF6F9920429118CB6E6F6C28540300A030F7419D71604A8D411E8CBE33F0AE</vt:lpwstr>
  </property>
  <property fmtid="{D5CDD505-2E9C-101B-9397-08002B2CF9AE}" pid="11" name="DocumentSetDescription">
    <vt:lpwstr/>
  </property>
</Properties>
</file>